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1.xml" ContentType="application/vnd.ms-excel.controlproperties+xml"/>
  <Override PartName="/xl/drawings/drawing9.xml" ContentType="application/vnd.openxmlformats-officedocument.drawing+xml"/>
  <Override PartName="/xl/ctrlProps/ctrlProp2.xml" ContentType="application/vnd.ms-excel.controlpropertie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trlProps/ctrlProp3.xml" ContentType="application/vnd.ms-excel.controlproperties+xml"/>
  <Override PartName="/xl/drawings/drawing12.xml" ContentType="application/vnd.openxmlformats-officedocument.drawing+xml"/>
  <Override PartName="/xl/ctrlProps/ctrlProp4.xml" ContentType="application/vnd.ms-excel.controlproperties+xml"/>
  <Override PartName="/xl/drawings/drawing13.xml" ContentType="application/vnd.openxmlformats-officedocument.drawing+xml"/>
  <Override PartName="/xl/ctrlProps/ctrlProp5.xml" ContentType="application/vnd.ms-excel.controlproperties+xml"/>
  <Override PartName="/xl/drawings/drawing14.xml" ContentType="application/vnd.openxmlformats-officedocument.drawing+xml"/>
  <Override PartName="/xl/ctrlProps/ctrlProp6.xml" ContentType="application/vnd.ms-excel.controlproperties+xml"/>
  <Override PartName="/xl/drawings/drawing15.xml" ContentType="application/vnd.openxmlformats-officedocument.drawing+xml"/>
  <Override PartName="/xl/ctrlProps/ctrlProp7.xml" ContentType="application/vnd.ms-excel.controlproperties+xml"/>
  <Override PartName="/xl/drawings/drawing16.xml" ContentType="application/vnd.openxmlformats-officedocument.drawing+xml"/>
  <Override PartName="/xl/ctrlProps/ctrlProp8.xml" ContentType="application/vnd.ms-excel.controlproperties+xml"/>
  <Override PartName="/xl/drawings/drawing17.xml" ContentType="application/vnd.openxmlformats-officedocument.drawing+xml"/>
  <Override PartName="/xl/ctrlProps/ctrlProp9.xml" ContentType="application/vnd.ms-excel.controlproperties+xml"/>
  <Override PartName="/xl/drawings/drawing18.xml" ContentType="application/vnd.openxmlformats-officedocument.drawing+xml"/>
  <Override PartName="/xl/ctrlProps/ctrlProp10.xml" ContentType="application/vnd.ms-excel.controlproperties+xml"/>
  <Override PartName="/xl/drawings/drawing19.xml" ContentType="application/vnd.openxmlformats-officedocument.drawing+xml"/>
  <Override PartName="/xl/ctrlProps/ctrlProp11.xml" ContentType="application/vnd.ms-excel.controlproperties+xml"/>
  <Override PartName="/xl/drawings/drawing20.xml" ContentType="application/vnd.openxmlformats-officedocument.drawing+xml"/>
  <Override PartName="/xl/ctrlProps/ctrlProp12.xml" ContentType="application/vnd.ms-excel.controlproperties+xml"/>
  <Override PartName="/xl/drawings/drawing21.xml" ContentType="application/vnd.openxmlformats-officedocument.drawing+xml"/>
  <Override PartName="/xl/ctrlProps/ctrlProp13.xml" ContentType="application/vnd.ms-excel.controlproperties+xml"/>
  <Override PartName="/xl/drawings/drawing22.xml" ContentType="application/vnd.openxmlformats-officedocument.drawing+xml"/>
  <Override PartName="/xl/ctrlProps/ctrlProp14.xml" ContentType="application/vnd.ms-excel.controlproperties+xml"/>
  <Override PartName="/xl/drawings/drawing23.xml" ContentType="application/vnd.openxmlformats-officedocument.drawing+xml"/>
  <Override PartName="/xl/ctrlProps/ctrlProp15.xml" ContentType="application/vnd.ms-excel.controlproperties+xml"/>
  <Override PartName="/xl/drawings/drawing24.xml" ContentType="application/vnd.openxmlformats-officedocument.drawing+xml"/>
  <Override PartName="/xl/ctrlProps/ctrlProp16.xml" ContentType="application/vnd.ms-excel.controlproperties+xml"/>
  <Override PartName="/xl/drawings/drawing25.xml" ContentType="application/vnd.openxmlformats-officedocument.drawing+xml"/>
  <Override PartName="/xl/ctrlProps/ctrlProp17.xml" ContentType="application/vnd.ms-excel.controlproperties+xml"/>
  <Override PartName="/xl/drawings/drawing26.xml" ContentType="application/vnd.openxmlformats-officedocument.drawing+xml"/>
  <Override PartName="/xl/ctrlProps/ctrlProp18.xml" ContentType="application/vnd.ms-excel.controlproperties+xml"/>
  <Override PartName="/xl/drawings/drawing27.xml" ContentType="application/vnd.openxmlformats-officedocument.drawing+xml"/>
  <Override PartName="/xl/ctrlProps/ctrlProp19.xml" ContentType="application/vnd.ms-excel.controlproperties+xml"/>
  <Override PartName="/xl/drawings/drawing28.xml" ContentType="application/vnd.openxmlformats-officedocument.drawing+xml"/>
  <Override PartName="/xl/ctrlProps/ctrlProp20.xml" ContentType="application/vnd.ms-excel.controlproperties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@ SMPN 15\SOAL SMSTR II TP 2024-2025\"/>
    </mc:Choice>
  </mc:AlternateContent>
  <workbookProtection workbookAlgorithmName="SHA-512" workbookHashValue="Xte1JXyJI2eoVPIflr6cMoy4Rj3nwzCzkyctEntY4cK0jCYT8BK64vW9DMQN2LtZN2KfTls9UpcinJtZ7bkH/g==" workbookSaltValue="GV+rh+GjWpWxeB4PCxXimw==" workbookSpinCount="100000" lockStructure="1"/>
  <bookViews>
    <workbookView showSheetTabs="0" xWindow="240" yWindow="60" windowWidth="20112" windowHeight="8016" tabRatio="865"/>
  </bookViews>
  <sheets>
    <sheet name="MENU" sheetId="1" r:id="rId1"/>
    <sheet name="Dt_Pes" sheetId="2" r:id="rId2"/>
    <sheet name="Dt_Pemb_R" sheetId="3" r:id="rId3"/>
    <sheet name="Dt_Matpel" sheetId="6" r:id="rId4"/>
    <sheet name="Dt_Jadwal" sheetId="4" r:id="rId5"/>
    <sheet name="Dt_Peng" sheetId="5" r:id="rId6"/>
    <sheet name="Dt_Jdwl_Peng" sheetId="17" r:id="rId7"/>
    <sheet name="KPU" sheetId="7" r:id="rId8"/>
    <sheet name="DPR" sheetId="8" r:id="rId9"/>
    <sheet name="BJU" sheetId="9" r:id="rId10"/>
    <sheet name="BJP" sheetId="10" r:id="rId11"/>
    <sheet name="NTM" sheetId="11" r:id="rId12"/>
    <sheet name="3X3" sheetId="19" r:id="rId13"/>
    <sheet name="3X4" sheetId="12" r:id="rId14"/>
    <sheet name="3X5" sheetId="20" r:id="rId15"/>
    <sheet name="4X3" sheetId="22" r:id="rId16"/>
    <sheet name="4X4" sheetId="23" r:id="rId17"/>
    <sheet name="4X5" sheetId="24" r:id="rId18"/>
    <sheet name="4X6" sheetId="21" r:id="rId19"/>
    <sheet name="5X4" sheetId="25" r:id="rId20"/>
    <sheet name="5X5" sheetId="26" r:id="rId21"/>
    <sheet name="5X6" sheetId="30" r:id="rId22"/>
    <sheet name="5X7" sheetId="31" r:id="rId23"/>
    <sheet name="6X5" sheetId="27" r:id="rId24"/>
    <sheet name="6X6" sheetId="28" r:id="rId25"/>
    <sheet name="6X7" sheetId="29" r:id="rId26"/>
    <sheet name="LR" sheetId="13" r:id="rId27"/>
    <sheet name="AP" sheetId="14" r:id="rId28"/>
    <sheet name="TT" sheetId="15" r:id="rId29"/>
    <sheet name="cfg" sheetId="18" r:id="rId30"/>
  </sheets>
  <definedNames>
    <definedName name="Data_Ruang">cfg!$N$18:$Q$47</definedName>
    <definedName name="halaman">cfg!$I$12:$I$14</definedName>
    <definedName name="ISI_RUANG">cfg!$A$6:$A$7</definedName>
    <definedName name="JENIS_UJIAN">cfg!$E$7:$E$11</definedName>
    <definedName name="JENJANG">cfg!$E$2:$E$4</definedName>
    <definedName name="JK">cfg!$A$2:$A$3</definedName>
    <definedName name="Kode_MP">cfg!$L$2:$L$31</definedName>
    <definedName name="Kode_Peng">cfg!$G$2:$G$61</definedName>
    <definedName name="KODE_RUANG">cfg!$C$2:$C$31</definedName>
    <definedName name="Kode_Sheet">cfg!$N$2:$O$15</definedName>
    <definedName name="kursi">cfg!$I$2:$I$5</definedName>
    <definedName name="Matpel">cfg!$K$2:$K$31</definedName>
    <definedName name="meja">cfg!$E$21:$E$22</definedName>
    <definedName name="Nomor_Ruang">cfg!$D$2:$D$31</definedName>
    <definedName name="penomoran">cfg!$I$8:$I$9</definedName>
    <definedName name="_xlnm.Print_Area" localSheetId="12">'3X3'!$A$1:$AF$66</definedName>
    <definedName name="_xlnm.Print_Area" localSheetId="13">'3X4'!$A$1:$AE$66</definedName>
    <definedName name="_xlnm.Print_Area" localSheetId="14">'3X5'!$A$1:$AF$66</definedName>
    <definedName name="_xlnm.Print_Area" localSheetId="15">'4X3'!$A$1:$AF$66</definedName>
    <definedName name="_xlnm.Print_Area" localSheetId="16">'4X4'!$A$1:$AF$66</definedName>
    <definedName name="_xlnm.Print_Area" localSheetId="17">'4X5'!$A$1:$AF$66</definedName>
    <definedName name="_xlnm.Print_Area" localSheetId="18">'4X6'!$A$1:$AF$66</definedName>
    <definedName name="_xlnm.Print_Area" localSheetId="19">'5X4'!$A$1:$AF$66</definedName>
    <definedName name="_xlnm.Print_Area" localSheetId="20">'5X5'!$A$1:$AF$66</definedName>
    <definedName name="_xlnm.Print_Area" localSheetId="21">'5X6'!$A$1:$AF$66</definedName>
    <definedName name="_xlnm.Print_Area" localSheetId="22">'5X7'!$A$1:$AF$66</definedName>
    <definedName name="_xlnm.Print_Area" localSheetId="23">'6X5'!$A$1:$AF$66</definedName>
    <definedName name="_xlnm.Print_Area" localSheetId="24">'6X6'!$A$1:$AF$66</definedName>
    <definedName name="_xlnm.Print_Area" localSheetId="25">'6X7'!$A$1:$AF$66</definedName>
    <definedName name="_xlnm.Print_Area" localSheetId="27">AP!$A$1:$F$65</definedName>
    <definedName name="_xlnm.Print_Area" localSheetId="10">BJP!$A$1:$J$25</definedName>
    <definedName name="_xlnm.Print_Area" localSheetId="9">BJU!$A$1:$F$41</definedName>
    <definedName name="_xlnm.Print_Area" localSheetId="8">DPR!$A$1:$D$35</definedName>
    <definedName name="_xlnm.Print_Area" localSheetId="7">KPU!$A$1:$W$115</definedName>
    <definedName name="_xlnm.Print_Area" localSheetId="26">LR!$A$1:$S$23</definedName>
    <definedName name="_xlnm.Print_Area" localSheetId="11">NTM!$A$1:$W$32</definedName>
    <definedName name="_xlnm.Print_Area" localSheetId="28">TT!$A$1:$C$36</definedName>
    <definedName name="SD">cfg!$A$10:$A$15</definedName>
    <definedName name="SMA">cfg!$A$19:$A$21</definedName>
    <definedName name="SMP">cfg!$A$16:$A$18</definedName>
    <definedName name="Tabel_Mapel">cfg!$K$2:$L$31</definedName>
    <definedName name="Tabel_P_Ruang">DPR!$J$5:$DZ$28</definedName>
    <definedName name="TAHUN">cfg!$E$18</definedName>
    <definedName name="TP">cfg!$E$14:$E$16</definedName>
  </definedNames>
  <calcPr calcId="162913"/>
</workbook>
</file>

<file path=xl/calcChain.xml><?xml version="1.0" encoding="utf-8"?>
<calcChain xmlns="http://schemas.openxmlformats.org/spreadsheetml/2006/main">
  <c r="A41" i="14" l="1"/>
  <c r="B41" i="14"/>
  <c r="C41" i="14"/>
  <c r="D41" i="14"/>
  <c r="A42" i="14"/>
  <c r="B42" i="14"/>
  <c r="C42" i="14"/>
  <c r="D42" i="14"/>
  <c r="A43" i="14"/>
  <c r="B43" i="14"/>
  <c r="C43" i="14"/>
  <c r="D43" i="14"/>
  <c r="A44" i="14"/>
  <c r="B44" i="14"/>
  <c r="C44" i="14"/>
  <c r="D44" i="14"/>
  <c r="A45" i="14"/>
  <c r="B45" i="14"/>
  <c r="C45" i="14"/>
  <c r="D45" i="14"/>
  <c r="A46" i="14"/>
  <c r="B46" i="14"/>
  <c r="C46" i="14"/>
  <c r="D46" i="14"/>
  <c r="A47" i="14"/>
  <c r="B47" i="14"/>
  <c r="C47" i="14"/>
  <c r="D47" i="14"/>
  <c r="A48" i="14"/>
  <c r="B48" i="14"/>
  <c r="C48" i="14"/>
  <c r="D48" i="14"/>
  <c r="A49" i="14"/>
  <c r="B49" i="14"/>
  <c r="C49" i="14"/>
  <c r="D49" i="14"/>
  <c r="A50" i="14"/>
  <c r="B50" i="14"/>
  <c r="C50" i="14"/>
  <c r="D50" i="14"/>
  <c r="A51" i="14"/>
  <c r="B51" i="14"/>
  <c r="C51" i="14"/>
  <c r="D51" i="14"/>
  <c r="A52" i="14"/>
  <c r="B52" i="14"/>
  <c r="C52" i="14"/>
  <c r="D52" i="14"/>
  <c r="A53" i="14"/>
  <c r="B53" i="14"/>
  <c r="C53" i="14"/>
  <c r="D53" i="14"/>
  <c r="A54" i="14"/>
  <c r="B54" i="14"/>
  <c r="C54" i="14"/>
  <c r="D54" i="14"/>
  <c r="A55" i="14"/>
  <c r="B55" i="14"/>
  <c r="C55" i="14"/>
  <c r="D55" i="14"/>
  <c r="A56" i="14"/>
  <c r="B56" i="14"/>
  <c r="C56" i="14"/>
  <c r="D56" i="14"/>
  <c r="F41" i="14"/>
  <c r="E42" i="14"/>
  <c r="F43" i="14"/>
  <c r="E44" i="14"/>
  <c r="F45" i="14"/>
  <c r="E46" i="14"/>
  <c r="F47" i="14"/>
  <c r="E48" i="14"/>
  <c r="F49" i="14"/>
  <c r="E50" i="14"/>
  <c r="F51" i="14"/>
  <c r="E52" i="14"/>
  <c r="Z9" i="7"/>
  <c r="Q38" i="22"/>
  <c r="B9" i="14" l="1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A3" i="2" l="1"/>
  <c r="A2" i="8" l="1"/>
  <c r="A1" i="9" l="1"/>
  <c r="H50" i="26" l="1"/>
  <c r="N50" i="26"/>
  <c r="T50" i="26"/>
  <c r="Z50" i="26"/>
  <c r="Z39" i="26"/>
  <c r="T39" i="26"/>
  <c r="N39" i="26"/>
  <c r="H39" i="26"/>
  <c r="Z28" i="26"/>
  <c r="T28" i="26"/>
  <c r="N28" i="26"/>
  <c r="H28" i="26"/>
  <c r="Z17" i="26"/>
  <c r="T17" i="26"/>
  <c r="N17" i="26"/>
  <c r="H17" i="26"/>
  <c r="C10" i="3" l="1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9" i="3"/>
  <c r="M9" i="10" l="1"/>
  <c r="C36" i="15" l="1"/>
  <c r="C35" i="15"/>
  <c r="C29" i="15"/>
  <c r="A4" i="15"/>
  <c r="A3" i="15"/>
  <c r="A2" i="15"/>
  <c r="A57" i="14" l="1"/>
  <c r="F57" i="14" s="1"/>
  <c r="B57" i="14"/>
  <c r="C57" i="14"/>
  <c r="D57" i="14"/>
  <c r="A40" i="14"/>
  <c r="E40" i="14" s="1"/>
  <c r="B40" i="14"/>
  <c r="C40" i="14"/>
  <c r="D40" i="14"/>
  <c r="F53" i="14"/>
  <c r="E54" i="14"/>
  <c r="F55" i="14"/>
  <c r="E56" i="14"/>
  <c r="A39" i="14"/>
  <c r="F39" i="14" s="1"/>
  <c r="B39" i="14"/>
  <c r="C39" i="14"/>
  <c r="D39" i="14"/>
  <c r="D29" i="14"/>
  <c r="C29" i="14"/>
  <c r="B29" i="14"/>
  <c r="A29" i="14"/>
  <c r="E29" i="14" s="1"/>
  <c r="B28" i="14"/>
  <c r="D10" i="14" l="1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9" i="14"/>
  <c r="D5" i="8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9" i="14"/>
  <c r="C5" i="8"/>
  <c r="B26" i="14"/>
  <c r="B27" i="14"/>
  <c r="B5" i="8"/>
  <c r="A10" i="14"/>
  <c r="F10" i="14" s="1"/>
  <c r="A11" i="14"/>
  <c r="E11" i="14" s="1"/>
  <c r="A12" i="14"/>
  <c r="F12" i="14" s="1"/>
  <c r="A13" i="14"/>
  <c r="E13" i="14" s="1"/>
  <c r="A14" i="14"/>
  <c r="F14" i="14" s="1"/>
  <c r="A15" i="14"/>
  <c r="E15" i="14" s="1"/>
  <c r="A16" i="14"/>
  <c r="F16" i="14" s="1"/>
  <c r="A17" i="14"/>
  <c r="E17" i="14" s="1"/>
  <c r="A18" i="14"/>
  <c r="F18" i="14" s="1"/>
  <c r="A19" i="14"/>
  <c r="E19" i="14" s="1"/>
  <c r="A20" i="14"/>
  <c r="F20" i="14" s="1"/>
  <c r="A21" i="14"/>
  <c r="E21" i="14" s="1"/>
  <c r="A22" i="14"/>
  <c r="F22" i="14" s="1"/>
  <c r="A23" i="14"/>
  <c r="E23" i="14" s="1"/>
  <c r="A24" i="14"/>
  <c r="F24" i="14" s="1"/>
  <c r="A25" i="14"/>
  <c r="E25" i="14" s="1"/>
  <c r="A26" i="14"/>
  <c r="F26" i="14" s="1"/>
  <c r="A27" i="14"/>
  <c r="E27" i="14" s="1"/>
  <c r="A28" i="14"/>
  <c r="F28" i="14" s="1"/>
  <c r="A9" i="14"/>
  <c r="E9" i="14" s="1"/>
  <c r="A5" i="8"/>
  <c r="D59" i="14" l="1"/>
  <c r="D31" i="14"/>
  <c r="F5" i="14"/>
  <c r="A4" i="14"/>
  <c r="A3" i="14"/>
  <c r="A2" i="14"/>
  <c r="F9" i="13" l="1"/>
  <c r="L12" i="13" l="1"/>
  <c r="F11" i="13"/>
  <c r="F7" i="13"/>
  <c r="O21" i="18" l="1"/>
  <c r="Q21" i="18" s="1"/>
  <c r="O22" i="18"/>
  <c r="Q22" i="18" s="1"/>
  <c r="O23" i="18"/>
  <c r="Q23" i="18" s="1"/>
  <c r="O24" i="18"/>
  <c r="Q24" i="18" s="1"/>
  <c r="O25" i="18"/>
  <c r="Q25" i="18" s="1"/>
  <c r="O26" i="18"/>
  <c r="Q26" i="18" s="1"/>
  <c r="O27" i="18"/>
  <c r="Q27" i="18" s="1"/>
  <c r="O28" i="18"/>
  <c r="Q28" i="18" s="1"/>
  <c r="O29" i="18"/>
  <c r="Q29" i="18" s="1"/>
  <c r="O30" i="18"/>
  <c r="Q30" i="18" s="1"/>
  <c r="O31" i="18"/>
  <c r="Q31" i="18" s="1"/>
  <c r="O32" i="18"/>
  <c r="Q32" i="18" s="1"/>
  <c r="O33" i="18"/>
  <c r="Q33" i="18" s="1"/>
  <c r="O34" i="18"/>
  <c r="Q34" i="18" s="1"/>
  <c r="O35" i="18"/>
  <c r="Q35" i="18" s="1"/>
  <c r="O36" i="18"/>
  <c r="Q36" i="18" s="1"/>
  <c r="O37" i="18"/>
  <c r="Q37" i="18" s="1"/>
  <c r="O38" i="18"/>
  <c r="Q38" i="18" s="1"/>
  <c r="O39" i="18"/>
  <c r="Q39" i="18" s="1"/>
  <c r="O40" i="18"/>
  <c r="Q40" i="18" s="1"/>
  <c r="O41" i="18"/>
  <c r="Q41" i="18" s="1"/>
  <c r="O42" i="18"/>
  <c r="Q42" i="18" s="1"/>
  <c r="O43" i="18"/>
  <c r="Q43" i="18" s="1"/>
  <c r="O44" i="18"/>
  <c r="Q44" i="18" s="1"/>
  <c r="O45" i="18"/>
  <c r="Q45" i="18" s="1"/>
  <c r="O46" i="18"/>
  <c r="Q46" i="18" s="1"/>
  <c r="O47" i="18"/>
  <c r="Q47" i="18" s="1"/>
  <c r="O19" i="18"/>
  <c r="O20" i="18"/>
  <c r="O18" i="18"/>
  <c r="S54" i="7"/>
  <c r="S53" i="7"/>
  <c r="S49" i="7"/>
  <c r="K54" i="7"/>
  <c r="K53" i="7"/>
  <c r="K49" i="7"/>
  <c r="C54" i="7"/>
  <c r="C53" i="7"/>
  <c r="C49" i="7"/>
  <c r="S35" i="7"/>
  <c r="S34" i="7"/>
  <c r="S30" i="7"/>
  <c r="K35" i="7"/>
  <c r="K34" i="7"/>
  <c r="K30" i="7"/>
  <c r="C35" i="7"/>
  <c r="C34" i="7"/>
  <c r="C30" i="7"/>
  <c r="S16" i="7"/>
  <c r="S15" i="7"/>
  <c r="S11" i="7"/>
  <c r="K16" i="7"/>
  <c r="K15" i="7"/>
  <c r="K11" i="7"/>
  <c r="P18" i="18" l="1"/>
  <c r="Q18" i="18" s="1"/>
  <c r="P19" i="18" l="1"/>
  <c r="P20" i="18" s="1"/>
  <c r="Q20" i="18" s="1"/>
  <c r="F17" i="13" s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9" i="3"/>
  <c r="Q19" i="18" l="1"/>
  <c r="P21" i="18"/>
  <c r="H39" i="3"/>
  <c r="C4" i="3" s="1"/>
  <c r="I3" i="18" s="1"/>
  <c r="I20" i="18"/>
  <c r="P22" i="18" l="1"/>
  <c r="C5" i="18"/>
  <c r="C2" i="18"/>
  <c r="C30" i="18"/>
  <c r="C18" i="18"/>
  <c r="C28" i="18"/>
  <c r="C14" i="18"/>
  <c r="C26" i="18"/>
  <c r="C10" i="18"/>
  <c r="C22" i="18"/>
  <c r="C6" i="18"/>
  <c r="C24" i="18"/>
  <c r="C20" i="18"/>
  <c r="C16" i="18"/>
  <c r="C12" i="18"/>
  <c r="C8" i="18"/>
  <c r="C4" i="18"/>
  <c r="C31" i="18"/>
  <c r="C27" i="18"/>
  <c r="C23" i="18"/>
  <c r="C19" i="18"/>
  <c r="C15" i="18"/>
  <c r="C11" i="18"/>
  <c r="C7" i="18"/>
  <c r="C3" i="18"/>
  <c r="C29" i="18"/>
  <c r="C25" i="18"/>
  <c r="C21" i="18"/>
  <c r="C17" i="18"/>
  <c r="C13" i="18"/>
  <c r="C9" i="18"/>
  <c r="E5" i="3"/>
  <c r="P23" i="18" l="1"/>
  <c r="G58" i="29"/>
  <c r="G63" i="29" s="1"/>
  <c r="L58" i="29"/>
  <c r="L63" i="29" s="1"/>
  <c r="Q58" i="29"/>
  <c r="Q63" i="29" s="1"/>
  <c r="V58" i="29"/>
  <c r="V63" i="29" s="1"/>
  <c r="AA50" i="29"/>
  <c r="AA56" i="29" s="1"/>
  <c r="V50" i="29"/>
  <c r="V56" i="29" s="1"/>
  <c r="Q50" i="29"/>
  <c r="Q55" i="29" s="1"/>
  <c r="L50" i="29"/>
  <c r="L55" i="29" s="1"/>
  <c r="G50" i="29"/>
  <c r="G56" i="29" s="1"/>
  <c r="B50" i="29"/>
  <c r="B56" i="29" s="1"/>
  <c r="AA42" i="29"/>
  <c r="AA48" i="29" s="1"/>
  <c r="V42" i="29"/>
  <c r="V48" i="29" s="1"/>
  <c r="Q42" i="29"/>
  <c r="Q47" i="29" s="1"/>
  <c r="L42" i="29"/>
  <c r="L47" i="29" s="1"/>
  <c r="G42" i="29"/>
  <c r="G48" i="29" s="1"/>
  <c r="B42" i="29"/>
  <c r="B48" i="29" s="1"/>
  <c r="AA34" i="29"/>
  <c r="AA40" i="29" s="1"/>
  <c r="V34" i="29"/>
  <c r="V40" i="29" s="1"/>
  <c r="Q34" i="29"/>
  <c r="Q39" i="29" s="1"/>
  <c r="L34" i="29"/>
  <c r="L39" i="29" s="1"/>
  <c r="G34" i="29"/>
  <c r="G40" i="29" s="1"/>
  <c r="B34" i="29"/>
  <c r="B40" i="29" s="1"/>
  <c r="AA26" i="29"/>
  <c r="AA32" i="29" s="1"/>
  <c r="V26" i="29"/>
  <c r="V32" i="29" s="1"/>
  <c r="Q26" i="29"/>
  <c r="Q31" i="29" s="1"/>
  <c r="L26" i="29"/>
  <c r="L31" i="29" s="1"/>
  <c r="G26" i="29"/>
  <c r="G32" i="29" s="1"/>
  <c r="B26" i="29"/>
  <c r="B32" i="29" s="1"/>
  <c r="AA18" i="29"/>
  <c r="AA24" i="29" s="1"/>
  <c r="V18" i="29"/>
  <c r="V24" i="29" s="1"/>
  <c r="Q18" i="29"/>
  <c r="Q23" i="29" s="1"/>
  <c r="L18" i="29"/>
  <c r="L23" i="29" s="1"/>
  <c r="G18" i="29"/>
  <c r="G24" i="29" s="1"/>
  <c r="B18" i="29"/>
  <c r="B24" i="29" s="1"/>
  <c r="AA10" i="29"/>
  <c r="AA16" i="29" s="1"/>
  <c r="V10" i="29"/>
  <c r="V16" i="29" s="1"/>
  <c r="Q10" i="29"/>
  <c r="Q15" i="29" s="1"/>
  <c r="L10" i="29"/>
  <c r="L15" i="29" s="1"/>
  <c r="G10" i="29"/>
  <c r="G16" i="29" s="1"/>
  <c r="B10" i="29"/>
  <c r="B16" i="29" s="1"/>
  <c r="AA55" i="28"/>
  <c r="AA61" i="28" s="1"/>
  <c r="V55" i="28"/>
  <c r="V61" i="28" s="1"/>
  <c r="Q55" i="28"/>
  <c r="Q60" i="28" s="1"/>
  <c r="L55" i="28"/>
  <c r="L60" i="28" s="1"/>
  <c r="G55" i="28"/>
  <c r="G61" i="28" s="1"/>
  <c r="B55" i="28"/>
  <c r="B61" i="28" s="1"/>
  <c r="AA46" i="28"/>
  <c r="AA52" i="28" s="1"/>
  <c r="V46" i="28"/>
  <c r="V52" i="28" s="1"/>
  <c r="Q46" i="28"/>
  <c r="Q51" i="28" s="1"/>
  <c r="L46" i="28"/>
  <c r="L51" i="28" s="1"/>
  <c r="G46" i="28"/>
  <c r="G52" i="28" s="1"/>
  <c r="B46" i="28"/>
  <c r="B52" i="28" s="1"/>
  <c r="AA37" i="28"/>
  <c r="AA43" i="28" s="1"/>
  <c r="V37" i="28"/>
  <c r="V43" i="28" s="1"/>
  <c r="Q37" i="28"/>
  <c r="Q42" i="28" s="1"/>
  <c r="L37" i="28"/>
  <c r="L42" i="28" s="1"/>
  <c r="G37" i="28"/>
  <c r="G43" i="28" s="1"/>
  <c r="B37" i="28"/>
  <c r="B43" i="28" s="1"/>
  <c r="AA28" i="28"/>
  <c r="AA34" i="28" s="1"/>
  <c r="V28" i="28"/>
  <c r="V34" i="28" s="1"/>
  <c r="Q28" i="28"/>
  <c r="Q33" i="28" s="1"/>
  <c r="L28" i="28"/>
  <c r="L33" i="28" s="1"/>
  <c r="G28" i="28"/>
  <c r="G34" i="28" s="1"/>
  <c r="B28" i="28"/>
  <c r="B34" i="28" s="1"/>
  <c r="AA19" i="28"/>
  <c r="AA25" i="28" s="1"/>
  <c r="V19" i="28"/>
  <c r="V25" i="28" s="1"/>
  <c r="Q19" i="28"/>
  <c r="Q24" i="28" s="1"/>
  <c r="L19" i="28"/>
  <c r="L24" i="28" s="1"/>
  <c r="G19" i="28"/>
  <c r="G25" i="28" s="1"/>
  <c r="B19" i="28"/>
  <c r="B25" i="28" s="1"/>
  <c r="AA10" i="28"/>
  <c r="AA16" i="28" s="1"/>
  <c r="V10" i="28"/>
  <c r="V16" i="28" s="1"/>
  <c r="Q10" i="28"/>
  <c r="Q15" i="28" s="1"/>
  <c r="L10" i="28"/>
  <c r="L15" i="28" s="1"/>
  <c r="G10" i="28"/>
  <c r="G16" i="28" s="1"/>
  <c r="B10" i="28"/>
  <c r="B16" i="28" s="1"/>
  <c r="AA58" i="27"/>
  <c r="AA64" i="27" s="1"/>
  <c r="B58" i="27"/>
  <c r="B64" i="27" s="1"/>
  <c r="V58" i="27"/>
  <c r="V64" i="27" s="1"/>
  <c r="Q58" i="27"/>
  <c r="Q63" i="27" s="1"/>
  <c r="L58" i="27"/>
  <c r="L63" i="27" s="1"/>
  <c r="G58" i="27"/>
  <c r="G64" i="27" s="1"/>
  <c r="AA46" i="27"/>
  <c r="AA52" i="27" s="1"/>
  <c r="V46" i="27"/>
  <c r="V52" i="27" s="1"/>
  <c r="Q46" i="27"/>
  <c r="Q51" i="27" s="1"/>
  <c r="L46" i="27"/>
  <c r="L51" i="27" s="1"/>
  <c r="G46" i="27"/>
  <c r="G52" i="27" s="1"/>
  <c r="B46" i="27"/>
  <c r="B52" i="27" s="1"/>
  <c r="AA34" i="27"/>
  <c r="AA40" i="27" s="1"/>
  <c r="V34" i="27"/>
  <c r="V40" i="27" s="1"/>
  <c r="Q34" i="27"/>
  <c r="Q39" i="27" s="1"/>
  <c r="L34" i="27"/>
  <c r="L39" i="27" s="1"/>
  <c r="G34" i="27"/>
  <c r="G40" i="27" s="1"/>
  <c r="B34" i="27"/>
  <c r="B40" i="27" s="1"/>
  <c r="AA22" i="27"/>
  <c r="AA28" i="27" s="1"/>
  <c r="V22" i="27"/>
  <c r="V28" i="27" s="1"/>
  <c r="Q22" i="27"/>
  <c r="Q27" i="27" s="1"/>
  <c r="L22" i="27"/>
  <c r="L27" i="27" s="1"/>
  <c r="G22" i="27"/>
  <c r="G28" i="27" s="1"/>
  <c r="B22" i="27"/>
  <c r="B28" i="27" s="1"/>
  <c r="AA10" i="27"/>
  <c r="AA16" i="27" s="1"/>
  <c r="V10" i="27"/>
  <c r="V15" i="27" s="1"/>
  <c r="Q10" i="27"/>
  <c r="Q16" i="27" s="1"/>
  <c r="L10" i="27"/>
  <c r="L16" i="27" s="1"/>
  <c r="G10" i="27"/>
  <c r="G16" i="27" s="1"/>
  <c r="B10" i="27"/>
  <c r="B15" i="27" s="1"/>
  <c r="Z58" i="31"/>
  <c r="Z64" i="31" s="1"/>
  <c r="T58" i="31"/>
  <c r="T64" i="31" s="1"/>
  <c r="N58" i="31"/>
  <c r="N64" i="31" s="1"/>
  <c r="H58" i="31"/>
  <c r="H63" i="31" s="1"/>
  <c r="B58" i="31"/>
  <c r="B64" i="31" s="1"/>
  <c r="Z50" i="31"/>
  <c r="Z56" i="31" s="1"/>
  <c r="T50" i="31"/>
  <c r="T56" i="31" s="1"/>
  <c r="N50" i="31"/>
  <c r="N56" i="31" s="1"/>
  <c r="H50" i="31"/>
  <c r="H55" i="31" s="1"/>
  <c r="B50" i="31"/>
  <c r="B56" i="31" s="1"/>
  <c r="Z42" i="31"/>
  <c r="Z48" i="31" s="1"/>
  <c r="T42" i="31"/>
  <c r="T48" i="31" s="1"/>
  <c r="N42" i="31"/>
  <c r="N48" i="31" s="1"/>
  <c r="H42" i="31"/>
  <c r="H47" i="31" s="1"/>
  <c r="B42" i="31"/>
  <c r="B48" i="31" s="1"/>
  <c r="Z34" i="31"/>
  <c r="Z40" i="31" s="1"/>
  <c r="T34" i="31"/>
  <c r="T40" i="31" s="1"/>
  <c r="N34" i="31"/>
  <c r="N40" i="31" s="1"/>
  <c r="H34" i="31"/>
  <c r="H39" i="31" s="1"/>
  <c r="B34" i="31"/>
  <c r="B40" i="31" s="1"/>
  <c r="Z26" i="31"/>
  <c r="Z32" i="31" s="1"/>
  <c r="T26" i="31"/>
  <c r="T32" i="31" s="1"/>
  <c r="N26" i="31"/>
  <c r="N32" i="31" s="1"/>
  <c r="H26" i="31"/>
  <c r="H31" i="31" s="1"/>
  <c r="B26" i="31"/>
  <c r="B32" i="31" s="1"/>
  <c r="Z18" i="31"/>
  <c r="Z24" i="31" s="1"/>
  <c r="T18" i="31"/>
  <c r="T24" i="31" s="1"/>
  <c r="N18" i="31"/>
  <c r="N24" i="31" s="1"/>
  <c r="H18" i="31"/>
  <c r="H23" i="31" s="1"/>
  <c r="B18" i="31"/>
  <c r="B24" i="31" s="1"/>
  <c r="Z10" i="31"/>
  <c r="Z16" i="31" s="1"/>
  <c r="T10" i="31"/>
  <c r="T16" i="31" s="1"/>
  <c r="N10" i="31"/>
  <c r="N16" i="31" s="1"/>
  <c r="H10" i="31"/>
  <c r="H15" i="31" s="1"/>
  <c r="B10" i="31"/>
  <c r="B16" i="31" s="1"/>
  <c r="Z55" i="30"/>
  <c r="Z62" i="30" s="1"/>
  <c r="T55" i="30"/>
  <c r="T62" i="30" s="1"/>
  <c r="N55" i="30"/>
  <c r="N62" i="30" s="1"/>
  <c r="H55" i="30"/>
  <c r="H61" i="30" s="1"/>
  <c r="B55" i="30"/>
  <c r="B62" i="30" s="1"/>
  <c r="Z46" i="30"/>
  <c r="Z53" i="30" s="1"/>
  <c r="T46" i="30"/>
  <c r="T53" i="30" s="1"/>
  <c r="N46" i="30"/>
  <c r="N52" i="30" s="1"/>
  <c r="H46" i="30"/>
  <c r="H52" i="30" s="1"/>
  <c r="B46" i="30"/>
  <c r="B53" i="30" s="1"/>
  <c r="Z37" i="30"/>
  <c r="Z44" i="30" s="1"/>
  <c r="T37" i="30"/>
  <c r="T44" i="30" s="1"/>
  <c r="N37" i="30"/>
  <c r="N43" i="30" s="1"/>
  <c r="H37" i="30"/>
  <c r="H43" i="30" s="1"/>
  <c r="B37" i="30"/>
  <c r="B44" i="30" s="1"/>
  <c r="Z28" i="30"/>
  <c r="Z34" i="30" s="1"/>
  <c r="T28" i="30"/>
  <c r="T35" i="30" s="1"/>
  <c r="N28" i="30"/>
  <c r="N35" i="30" s="1"/>
  <c r="H28" i="30"/>
  <c r="H35" i="30" s="1"/>
  <c r="B28" i="30"/>
  <c r="B34" i="30" s="1"/>
  <c r="Z19" i="30"/>
  <c r="Z26" i="30" s="1"/>
  <c r="T19" i="30"/>
  <c r="T26" i="30" s="1"/>
  <c r="N19" i="30"/>
  <c r="N26" i="30" s="1"/>
  <c r="H19" i="30"/>
  <c r="H25" i="30" s="1"/>
  <c r="B19" i="30"/>
  <c r="B26" i="30" s="1"/>
  <c r="Z10" i="30"/>
  <c r="Z17" i="30" s="1"/>
  <c r="T10" i="30"/>
  <c r="T17" i="30" s="1"/>
  <c r="N10" i="30"/>
  <c r="N17" i="30" s="1"/>
  <c r="H10" i="30"/>
  <c r="H16" i="30" s="1"/>
  <c r="B10" i="30"/>
  <c r="B17" i="30" s="1"/>
  <c r="N14" i="26"/>
  <c r="T14" i="26"/>
  <c r="B50" i="26"/>
  <c r="Z14" i="26" s="1"/>
  <c r="B25" i="26"/>
  <c r="H24" i="26"/>
  <c r="N24" i="26"/>
  <c r="T24" i="26"/>
  <c r="B39" i="26"/>
  <c r="Z25" i="26" s="1"/>
  <c r="B36" i="26"/>
  <c r="H36" i="26"/>
  <c r="N36" i="26"/>
  <c r="T35" i="26"/>
  <c r="B28" i="26"/>
  <c r="Z36" i="26" s="1"/>
  <c r="B47" i="26"/>
  <c r="H47" i="26"/>
  <c r="N47" i="26"/>
  <c r="T46" i="26"/>
  <c r="B17" i="26"/>
  <c r="Z47" i="26" s="1"/>
  <c r="Z6" i="26"/>
  <c r="B58" i="26" s="1"/>
  <c r="T6" i="26"/>
  <c r="H58" i="26" s="1"/>
  <c r="N6" i="26"/>
  <c r="N58" i="26" s="1"/>
  <c r="H6" i="26"/>
  <c r="T57" i="26" s="1"/>
  <c r="B6" i="26"/>
  <c r="Z58" i="26" s="1"/>
  <c r="Z52" i="25"/>
  <c r="Z60" i="25" s="1"/>
  <c r="T52" i="25"/>
  <c r="T60" i="25" s="1"/>
  <c r="N52" i="25"/>
  <c r="N60" i="25" s="1"/>
  <c r="H52" i="25"/>
  <c r="H59" i="25" s="1"/>
  <c r="B52" i="25"/>
  <c r="B60" i="25" s="1"/>
  <c r="Z38" i="25"/>
  <c r="Z46" i="25" s="1"/>
  <c r="T38" i="25"/>
  <c r="T46" i="25" s="1"/>
  <c r="N38" i="25"/>
  <c r="N46" i="25" s="1"/>
  <c r="H38" i="25"/>
  <c r="H45" i="25" s="1"/>
  <c r="B38" i="25"/>
  <c r="B46" i="25" s="1"/>
  <c r="Z24" i="25"/>
  <c r="Z32" i="25" s="1"/>
  <c r="T24" i="25"/>
  <c r="T32" i="25" s="1"/>
  <c r="N24" i="25"/>
  <c r="N32" i="25" s="1"/>
  <c r="H24" i="25"/>
  <c r="H31" i="25" s="1"/>
  <c r="B24" i="25"/>
  <c r="B32" i="25" s="1"/>
  <c r="Z10" i="25"/>
  <c r="Z18" i="25" s="1"/>
  <c r="T10" i="25"/>
  <c r="T18" i="25" s="1"/>
  <c r="N10" i="25"/>
  <c r="N18" i="25" s="1"/>
  <c r="H10" i="25"/>
  <c r="H17" i="25" s="1"/>
  <c r="B10" i="25"/>
  <c r="B17" i="25" s="1"/>
  <c r="X55" i="21"/>
  <c r="X62" i="21" s="1"/>
  <c r="Q55" i="21"/>
  <c r="Q62" i="21" s="1"/>
  <c r="J55" i="21"/>
  <c r="J62" i="21" s="1"/>
  <c r="C55" i="21"/>
  <c r="C62" i="21" s="1"/>
  <c r="X46" i="21"/>
  <c r="X53" i="21" s="1"/>
  <c r="Q46" i="21"/>
  <c r="Q53" i="21" s="1"/>
  <c r="J46" i="21"/>
  <c r="J53" i="21" s="1"/>
  <c r="C46" i="21"/>
  <c r="C53" i="21" s="1"/>
  <c r="X37" i="21"/>
  <c r="X44" i="21" s="1"/>
  <c r="Q37" i="21"/>
  <c r="Q44" i="21" s="1"/>
  <c r="J37" i="21"/>
  <c r="J44" i="21" s="1"/>
  <c r="C37" i="21"/>
  <c r="C44" i="21" s="1"/>
  <c r="X28" i="21"/>
  <c r="X35" i="21" s="1"/>
  <c r="Q28" i="21"/>
  <c r="Q35" i="21" s="1"/>
  <c r="J28" i="21"/>
  <c r="J35" i="21" s="1"/>
  <c r="C28" i="21"/>
  <c r="C35" i="21" s="1"/>
  <c r="X19" i="21"/>
  <c r="X26" i="21" s="1"/>
  <c r="Q19" i="21"/>
  <c r="Q26" i="21" s="1"/>
  <c r="J19" i="21"/>
  <c r="J26" i="21" s="1"/>
  <c r="C19" i="21"/>
  <c r="C26" i="21" s="1"/>
  <c r="X10" i="21"/>
  <c r="X17" i="21" s="1"/>
  <c r="Q10" i="21"/>
  <c r="Q17" i="21" s="1"/>
  <c r="J10" i="21"/>
  <c r="J17" i="21" s="1"/>
  <c r="C10" i="21"/>
  <c r="C17" i="21" s="1"/>
  <c r="X54" i="24"/>
  <c r="X63" i="24" s="1"/>
  <c r="Q54" i="24"/>
  <c r="Q63" i="24" s="1"/>
  <c r="J54" i="24"/>
  <c r="J63" i="24" s="1"/>
  <c r="C54" i="24"/>
  <c r="C63" i="24" s="1"/>
  <c r="X43" i="24"/>
  <c r="X52" i="24" s="1"/>
  <c r="Q43" i="24"/>
  <c r="Q52" i="24" s="1"/>
  <c r="J43" i="24"/>
  <c r="J52" i="24" s="1"/>
  <c r="C43" i="24"/>
  <c r="C52" i="24" s="1"/>
  <c r="X32" i="24"/>
  <c r="X41" i="24" s="1"/>
  <c r="Q32" i="24"/>
  <c r="Q41" i="24" s="1"/>
  <c r="J32" i="24"/>
  <c r="J41" i="24" s="1"/>
  <c r="C32" i="24"/>
  <c r="C41" i="24" s="1"/>
  <c r="X21" i="24"/>
  <c r="X30" i="24" s="1"/>
  <c r="Q21" i="24"/>
  <c r="Q30" i="24" s="1"/>
  <c r="J21" i="24"/>
  <c r="J30" i="24" s="1"/>
  <c r="C21" i="24"/>
  <c r="C30" i="24" s="1"/>
  <c r="X10" i="24"/>
  <c r="X19" i="24" s="1"/>
  <c r="Q10" i="24"/>
  <c r="Q19" i="24" s="1"/>
  <c r="J10" i="24"/>
  <c r="J19" i="24" s="1"/>
  <c r="C10" i="24"/>
  <c r="C19" i="24" s="1"/>
  <c r="X52" i="23"/>
  <c r="X61" i="23" s="1"/>
  <c r="Q52" i="23"/>
  <c r="Q61" i="23" s="1"/>
  <c r="J52" i="23"/>
  <c r="J61" i="23" s="1"/>
  <c r="C52" i="23"/>
  <c r="C60" i="23" s="1"/>
  <c r="X38" i="23"/>
  <c r="X47" i="23" s="1"/>
  <c r="Q38" i="23"/>
  <c r="Q47" i="23" s="1"/>
  <c r="J38" i="23"/>
  <c r="J47" i="23" s="1"/>
  <c r="C38" i="23"/>
  <c r="C46" i="23" s="1"/>
  <c r="X24" i="23"/>
  <c r="X33" i="23" s="1"/>
  <c r="Q24" i="23"/>
  <c r="Q33" i="23" s="1"/>
  <c r="J24" i="23"/>
  <c r="J32" i="23" s="1"/>
  <c r="C24" i="23"/>
  <c r="C32" i="23" s="1"/>
  <c r="X10" i="23"/>
  <c r="X19" i="23" s="1"/>
  <c r="Q10" i="23"/>
  <c r="Q19" i="23" s="1"/>
  <c r="J10" i="23"/>
  <c r="J19" i="23" s="1"/>
  <c r="C10" i="23"/>
  <c r="C19" i="23" s="1"/>
  <c r="X48" i="22"/>
  <c r="X57" i="22" s="1"/>
  <c r="Q48" i="22"/>
  <c r="Q57" i="22" s="1"/>
  <c r="J48" i="22"/>
  <c r="J56" i="22" s="1"/>
  <c r="C48" i="22"/>
  <c r="C57" i="22" s="1"/>
  <c r="X29" i="22"/>
  <c r="X38" i="22" s="1"/>
  <c r="Q29" i="22"/>
  <c r="J29" i="22"/>
  <c r="J38" i="22" s="1"/>
  <c r="C29" i="22"/>
  <c r="C38" i="22" s="1"/>
  <c r="X10" i="22"/>
  <c r="X19" i="22" s="1"/>
  <c r="Q10" i="22"/>
  <c r="Q19" i="22" s="1"/>
  <c r="J10" i="22"/>
  <c r="J19" i="22" s="1"/>
  <c r="C10" i="22"/>
  <c r="C19" i="22" s="1"/>
  <c r="A2" i="31"/>
  <c r="A2" i="30"/>
  <c r="A2" i="29"/>
  <c r="V54" i="20"/>
  <c r="W63" i="20" s="1"/>
  <c r="L54" i="20"/>
  <c r="M62" i="20" s="1"/>
  <c r="B54" i="20"/>
  <c r="C62" i="20" s="1"/>
  <c r="V43" i="20"/>
  <c r="W52" i="20" s="1"/>
  <c r="L43" i="20"/>
  <c r="M51" i="20" s="1"/>
  <c r="B43" i="20"/>
  <c r="C51" i="20" s="1"/>
  <c r="V32" i="20"/>
  <c r="W41" i="20" s="1"/>
  <c r="L32" i="20"/>
  <c r="M40" i="20" s="1"/>
  <c r="B32" i="20"/>
  <c r="C40" i="20" s="1"/>
  <c r="V21" i="20"/>
  <c r="W30" i="20" s="1"/>
  <c r="L21" i="20"/>
  <c r="M29" i="20" s="1"/>
  <c r="B21" i="20"/>
  <c r="C29" i="20" s="1"/>
  <c r="V10" i="20"/>
  <c r="W18" i="20" s="1"/>
  <c r="L10" i="20"/>
  <c r="M19" i="20" s="1"/>
  <c r="B10" i="20"/>
  <c r="C18" i="20" s="1"/>
  <c r="V48" i="19"/>
  <c r="W57" i="19" s="1"/>
  <c r="L48" i="19"/>
  <c r="M56" i="19" s="1"/>
  <c r="B48" i="19"/>
  <c r="C56" i="19" s="1"/>
  <c r="V29" i="19"/>
  <c r="W38" i="19" s="1"/>
  <c r="L29" i="19"/>
  <c r="M37" i="19" s="1"/>
  <c r="B29" i="19"/>
  <c r="C37" i="19" s="1"/>
  <c r="V10" i="19"/>
  <c r="W19" i="19" s="1"/>
  <c r="L10" i="19"/>
  <c r="M19" i="19" s="1"/>
  <c r="B10" i="19"/>
  <c r="C19" i="19" s="1"/>
  <c r="V49" i="12"/>
  <c r="W57" i="12" s="1"/>
  <c r="L49" i="12"/>
  <c r="M57" i="12" s="1"/>
  <c r="B49" i="12"/>
  <c r="C58" i="12" s="1"/>
  <c r="V36" i="12"/>
  <c r="W45" i="12" s="1"/>
  <c r="L36" i="12"/>
  <c r="M45" i="12" s="1"/>
  <c r="B36" i="12"/>
  <c r="C44" i="12" s="1"/>
  <c r="V23" i="12"/>
  <c r="W32" i="12" s="1"/>
  <c r="L23" i="12"/>
  <c r="M32" i="12" s="1"/>
  <c r="B23" i="12"/>
  <c r="C31" i="12" s="1"/>
  <c r="V10" i="12"/>
  <c r="W19" i="12" s="1"/>
  <c r="L10" i="12"/>
  <c r="M19" i="12" s="1"/>
  <c r="B10" i="12"/>
  <c r="C18" i="12" s="1"/>
  <c r="A2" i="28"/>
  <c r="A2" i="27"/>
  <c r="A2" i="26"/>
  <c r="A2" i="25"/>
  <c r="A2" i="24"/>
  <c r="A2" i="23"/>
  <c r="A2" i="22"/>
  <c r="A2" i="21"/>
  <c r="A2" i="20"/>
  <c r="A2" i="19"/>
  <c r="H14" i="26" l="1"/>
  <c r="H13" i="26"/>
  <c r="B14" i="26"/>
  <c r="B13" i="26"/>
  <c r="P24" i="18"/>
  <c r="T43" i="30"/>
  <c r="H46" i="25"/>
  <c r="G64" i="29"/>
  <c r="L64" i="29"/>
  <c r="Q64" i="29"/>
  <c r="V64" i="29"/>
  <c r="B31" i="29"/>
  <c r="V31" i="29"/>
  <c r="B55" i="29"/>
  <c r="V55" i="29"/>
  <c r="L56" i="29"/>
  <c r="G55" i="29"/>
  <c r="AA55" i="29"/>
  <c r="Q56" i="29"/>
  <c r="B47" i="29"/>
  <c r="V47" i="29"/>
  <c r="L48" i="29"/>
  <c r="G47" i="29"/>
  <c r="AA47" i="29"/>
  <c r="Q48" i="29"/>
  <c r="B39" i="29"/>
  <c r="V39" i="29"/>
  <c r="L40" i="29"/>
  <c r="G39" i="29"/>
  <c r="AA39" i="29"/>
  <c r="Q40" i="29"/>
  <c r="L32" i="29"/>
  <c r="G31" i="29"/>
  <c r="AA31" i="29"/>
  <c r="Q32" i="29"/>
  <c r="B23" i="29"/>
  <c r="V23" i="29"/>
  <c r="L24" i="29"/>
  <c r="G23" i="29"/>
  <c r="AA23" i="29"/>
  <c r="Q24" i="29"/>
  <c r="B15" i="29"/>
  <c r="V15" i="29"/>
  <c r="L16" i="29"/>
  <c r="G15" i="29"/>
  <c r="AA15" i="29"/>
  <c r="Q16" i="29"/>
  <c r="G42" i="28"/>
  <c r="AA42" i="28"/>
  <c r="B33" i="28"/>
  <c r="V33" i="28"/>
  <c r="B60" i="28"/>
  <c r="V60" i="28"/>
  <c r="L61" i="28"/>
  <c r="G60" i="28"/>
  <c r="AA60" i="28"/>
  <c r="Q61" i="28"/>
  <c r="B51" i="28"/>
  <c r="V51" i="28"/>
  <c r="L52" i="28"/>
  <c r="G51" i="28"/>
  <c r="AA51" i="28"/>
  <c r="Q52" i="28"/>
  <c r="B42" i="28"/>
  <c r="V42" i="28"/>
  <c r="L43" i="28"/>
  <c r="Q43" i="28"/>
  <c r="L34" i="28"/>
  <c r="G33" i="28"/>
  <c r="AA33" i="28"/>
  <c r="Q34" i="28"/>
  <c r="B24" i="28"/>
  <c r="V24" i="28"/>
  <c r="L25" i="28"/>
  <c r="G24" i="28"/>
  <c r="AA24" i="28"/>
  <c r="Q25" i="28"/>
  <c r="B15" i="28"/>
  <c r="V15" i="28"/>
  <c r="L16" i="28"/>
  <c r="G15" i="28"/>
  <c r="AA15" i="28"/>
  <c r="Q16" i="28"/>
  <c r="B63" i="27"/>
  <c r="V63" i="27"/>
  <c r="L64" i="27"/>
  <c r="G63" i="27"/>
  <c r="AA63" i="27"/>
  <c r="Q64" i="27"/>
  <c r="B51" i="27"/>
  <c r="V51" i="27"/>
  <c r="L52" i="27"/>
  <c r="G51" i="27"/>
  <c r="AA51" i="27"/>
  <c r="Q52" i="27"/>
  <c r="B39" i="27"/>
  <c r="V39" i="27"/>
  <c r="L40" i="27"/>
  <c r="G39" i="27"/>
  <c r="AA39" i="27"/>
  <c r="Q40" i="27"/>
  <c r="B27" i="27"/>
  <c r="V27" i="27"/>
  <c r="L28" i="27"/>
  <c r="G27" i="27"/>
  <c r="AA27" i="27"/>
  <c r="Q28" i="27"/>
  <c r="G15" i="27"/>
  <c r="AA15" i="27"/>
  <c r="V16" i="27"/>
  <c r="Q15" i="27"/>
  <c r="L15" i="27"/>
  <c r="B16" i="27"/>
  <c r="N31" i="31"/>
  <c r="H32" i="31"/>
  <c r="N63" i="31"/>
  <c r="H64" i="31"/>
  <c r="T63" i="31"/>
  <c r="B63" i="31"/>
  <c r="Z63" i="31"/>
  <c r="N55" i="31"/>
  <c r="H56" i="31"/>
  <c r="T55" i="31"/>
  <c r="B55" i="31"/>
  <c r="Z55" i="31"/>
  <c r="N47" i="31"/>
  <c r="H48" i="31"/>
  <c r="T47" i="31"/>
  <c r="B47" i="31"/>
  <c r="Z47" i="31"/>
  <c r="N39" i="31"/>
  <c r="H40" i="31"/>
  <c r="T39" i="31"/>
  <c r="B39" i="31"/>
  <c r="Z39" i="31"/>
  <c r="T31" i="31"/>
  <c r="B31" i="31"/>
  <c r="Z31" i="31"/>
  <c r="N23" i="31"/>
  <c r="H24" i="31"/>
  <c r="T23" i="31"/>
  <c r="B23" i="31"/>
  <c r="Z23" i="31"/>
  <c r="N15" i="31"/>
  <c r="H16" i="31"/>
  <c r="T15" i="31"/>
  <c r="B15" i="31"/>
  <c r="Z15" i="31"/>
  <c r="T52" i="30"/>
  <c r="N53" i="30"/>
  <c r="N44" i="30"/>
  <c r="Z35" i="30"/>
  <c r="H34" i="30"/>
  <c r="B35" i="30"/>
  <c r="N61" i="30"/>
  <c r="H62" i="30"/>
  <c r="T61" i="30"/>
  <c r="B61" i="30"/>
  <c r="Z61" i="30"/>
  <c r="H53" i="30"/>
  <c r="B52" i="30"/>
  <c r="Z52" i="30"/>
  <c r="H44" i="30"/>
  <c r="B43" i="30"/>
  <c r="Z43" i="30"/>
  <c r="N34" i="30"/>
  <c r="T34" i="30"/>
  <c r="N25" i="30"/>
  <c r="H26" i="30"/>
  <c r="T25" i="30"/>
  <c r="B25" i="30"/>
  <c r="Z25" i="30"/>
  <c r="N16" i="30"/>
  <c r="H17" i="30"/>
  <c r="T16" i="30"/>
  <c r="B16" i="30"/>
  <c r="Z16" i="30"/>
  <c r="N13" i="26"/>
  <c r="T13" i="26"/>
  <c r="N25" i="26"/>
  <c r="T25" i="26"/>
  <c r="Z13" i="26"/>
  <c r="Z24" i="26"/>
  <c r="B24" i="26"/>
  <c r="H25" i="26"/>
  <c r="N35" i="26"/>
  <c r="T36" i="26"/>
  <c r="H35" i="26"/>
  <c r="Z35" i="26"/>
  <c r="B35" i="26"/>
  <c r="N46" i="26"/>
  <c r="T47" i="26"/>
  <c r="H46" i="26"/>
  <c r="Z46" i="26"/>
  <c r="B46" i="26"/>
  <c r="N57" i="26"/>
  <c r="T58" i="26"/>
  <c r="H57" i="26"/>
  <c r="Z57" i="26"/>
  <c r="B57" i="26"/>
  <c r="N59" i="25"/>
  <c r="H60" i="25"/>
  <c r="N45" i="25"/>
  <c r="T59" i="25"/>
  <c r="B59" i="25"/>
  <c r="Z59" i="25"/>
  <c r="T45" i="25"/>
  <c r="B45" i="25"/>
  <c r="Z45" i="25"/>
  <c r="N31" i="25"/>
  <c r="H32" i="25"/>
  <c r="T31" i="25"/>
  <c r="B31" i="25"/>
  <c r="Z31" i="25"/>
  <c r="Z17" i="25"/>
  <c r="T17" i="25"/>
  <c r="N17" i="25"/>
  <c r="H18" i="25"/>
  <c r="B18" i="25"/>
  <c r="C18" i="22"/>
  <c r="C19" i="20"/>
  <c r="J61" i="21"/>
  <c r="Q61" i="21"/>
  <c r="C61" i="21"/>
  <c r="X61" i="21"/>
  <c r="C52" i="21"/>
  <c r="J52" i="21"/>
  <c r="Q52" i="21"/>
  <c r="X52" i="21"/>
  <c r="C43" i="21"/>
  <c r="J43" i="21"/>
  <c r="Q43" i="21"/>
  <c r="X43" i="21"/>
  <c r="C34" i="21"/>
  <c r="J34" i="21"/>
  <c r="Q34" i="21"/>
  <c r="X34" i="21"/>
  <c r="C25" i="21"/>
  <c r="J25" i="21"/>
  <c r="Q25" i="21"/>
  <c r="X25" i="21"/>
  <c r="C16" i="21"/>
  <c r="J16" i="21"/>
  <c r="Q16" i="21"/>
  <c r="X16" i="21"/>
  <c r="J62" i="24"/>
  <c r="C62" i="24"/>
  <c r="Q62" i="24"/>
  <c r="X62" i="24"/>
  <c r="C51" i="24"/>
  <c r="J51" i="24"/>
  <c r="Q51" i="24"/>
  <c r="X51" i="24"/>
  <c r="J40" i="24"/>
  <c r="C40" i="24"/>
  <c r="Q40" i="24"/>
  <c r="X40" i="24"/>
  <c r="C29" i="24"/>
  <c r="J29" i="24"/>
  <c r="Q29" i="24"/>
  <c r="X29" i="24"/>
  <c r="C18" i="24"/>
  <c r="J18" i="24"/>
  <c r="Q18" i="24"/>
  <c r="X18" i="24"/>
  <c r="C61" i="23"/>
  <c r="J60" i="23"/>
  <c r="Q60" i="23"/>
  <c r="X60" i="23"/>
  <c r="C47" i="23"/>
  <c r="J46" i="23"/>
  <c r="Q46" i="23"/>
  <c r="X46" i="23"/>
  <c r="C33" i="23"/>
  <c r="J33" i="23"/>
  <c r="Q32" i="23"/>
  <c r="X32" i="23"/>
  <c r="C18" i="23"/>
  <c r="J18" i="23"/>
  <c r="Q18" i="23"/>
  <c r="X18" i="23"/>
  <c r="J57" i="22"/>
  <c r="C56" i="22"/>
  <c r="Q56" i="22"/>
  <c r="X56" i="22"/>
  <c r="C37" i="22"/>
  <c r="J37" i="22"/>
  <c r="Q37" i="22"/>
  <c r="X37" i="22"/>
  <c r="X18" i="22"/>
  <c r="Q18" i="22"/>
  <c r="J18" i="22"/>
  <c r="C30" i="20"/>
  <c r="M30" i="20"/>
  <c r="W62" i="20"/>
  <c r="C63" i="20"/>
  <c r="M63" i="20"/>
  <c r="W51" i="20"/>
  <c r="C52" i="20"/>
  <c r="M52" i="20"/>
  <c r="W40" i="20"/>
  <c r="C41" i="20"/>
  <c r="M41" i="20"/>
  <c r="W29" i="20"/>
  <c r="W19" i="20"/>
  <c r="M18" i="20"/>
  <c r="W56" i="19"/>
  <c r="C57" i="19"/>
  <c r="M57" i="19"/>
  <c r="W37" i="19"/>
  <c r="C38" i="19"/>
  <c r="M38" i="19"/>
  <c r="C18" i="19"/>
  <c r="W18" i="19"/>
  <c r="M18" i="19"/>
  <c r="W58" i="12"/>
  <c r="C57" i="12"/>
  <c r="M58" i="12"/>
  <c r="W44" i="12"/>
  <c r="C45" i="12"/>
  <c r="M44" i="12"/>
  <c r="C19" i="12"/>
  <c r="W18" i="12"/>
  <c r="M18" i="12"/>
  <c r="W31" i="12"/>
  <c r="M31" i="12"/>
  <c r="C32" i="12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P25" i="18" l="1"/>
  <c r="F6" i="10"/>
  <c r="G6" i="10"/>
  <c r="H6" i="10"/>
  <c r="I6" i="10"/>
  <c r="J6" i="10"/>
  <c r="E6" i="10"/>
  <c r="A10" i="10"/>
  <c r="A13" i="10"/>
  <c r="A16" i="10"/>
  <c r="A19" i="10"/>
  <c r="A22" i="10"/>
  <c r="A7" i="10"/>
  <c r="P26" i="18" l="1"/>
  <c r="A1" i="10"/>
  <c r="A3" i="10"/>
  <c r="A2" i="10"/>
  <c r="B24" i="17"/>
  <c r="B20" i="17"/>
  <c r="B16" i="17"/>
  <c r="B12" i="17"/>
  <c r="B8" i="17"/>
  <c r="B4" i="17"/>
  <c r="P27" i="18" l="1"/>
  <c r="P28" i="18" l="1"/>
  <c r="E23" i="9"/>
  <c r="D23" i="10" s="1"/>
  <c r="D23" i="9"/>
  <c r="C23" i="10" s="1"/>
  <c r="E22" i="9"/>
  <c r="D22" i="10" s="1"/>
  <c r="D22" i="9"/>
  <c r="C22" i="10" s="1"/>
  <c r="C22" i="9"/>
  <c r="B22" i="9"/>
  <c r="B22" i="10" s="1"/>
  <c r="F20" i="9"/>
  <c r="E20" i="9"/>
  <c r="D20" i="10" s="1"/>
  <c r="D20" i="9"/>
  <c r="C20" i="10" s="1"/>
  <c r="E19" i="9"/>
  <c r="D19" i="10" s="1"/>
  <c r="D19" i="9"/>
  <c r="C19" i="10" s="1"/>
  <c r="C19" i="9"/>
  <c r="B19" i="9"/>
  <c r="B19" i="10" s="1"/>
  <c r="E17" i="9"/>
  <c r="D17" i="10" s="1"/>
  <c r="D17" i="9"/>
  <c r="C17" i="10" s="1"/>
  <c r="E16" i="9"/>
  <c r="D16" i="10" s="1"/>
  <c r="D16" i="9"/>
  <c r="C16" i="10" s="1"/>
  <c r="C16" i="9"/>
  <c r="B16" i="9"/>
  <c r="B16" i="10" s="1"/>
  <c r="E14" i="9"/>
  <c r="D14" i="10" s="1"/>
  <c r="D14" i="9"/>
  <c r="C14" i="10" s="1"/>
  <c r="E13" i="9"/>
  <c r="D13" i="10" s="1"/>
  <c r="D13" i="9"/>
  <c r="C13" i="10" s="1"/>
  <c r="C13" i="9"/>
  <c r="B13" i="9"/>
  <c r="B13" i="10" s="1"/>
  <c r="E11" i="9"/>
  <c r="D11" i="10" s="1"/>
  <c r="D11" i="9"/>
  <c r="C11" i="10" s="1"/>
  <c r="E10" i="9"/>
  <c r="D10" i="10" s="1"/>
  <c r="D10" i="9"/>
  <c r="C10" i="10" s="1"/>
  <c r="C10" i="9"/>
  <c r="B10" i="9"/>
  <c r="B10" i="10" s="1"/>
  <c r="D8" i="9"/>
  <c r="C8" i="10" s="1"/>
  <c r="E8" i="9"/>
  <c r="D8" i="10" s="1"/>
  <c r="E7" i="9"/>
  <c r="D7" i="10" s="1"/>
  <c r="D7" i="9"/>
  <c r="C7" i="10" s="1"/>
  <c r="B7" i="9"/>
  <c r="B7" i="10" s="1"/>
  <c r="C7" i="9"/>
  <c r="E33" i="9"/>
  <c r="E32" i="9"/>
  <c r="A3" i="9"/>
  <c r="A2" i="9"/>
  <c r="I13" i="9"/>
  <c r="E27" i="9" s="1"/>
  <c r="P29" i="18" l="1"/>
  <c r="G7" i="8"/>
  <c r="C30" i="8" s="1"/>
  <c r="P30" i="18" l="1"/>
  <c r="A2" i="12"/>
  <c r="P31" i="18" l="1"/>
  <c r="C11" i="7"/>
  <c r="C35" i="8"/>
  <c r="C16" i="7"/>
  <c r="C34" i="8"/>
  <c r="P32" i="18" l="1"/>
  <c r="Q26" i="11"/>
  <c r="I26" i="11"/>
  <c r="A26" i="11"/>
  <c r="Q25" i="11"/>
  <c r="I25" i="11"/>
  <c r="A25" i="11"/>
  <c r="Q15" i="11"/>
  <c r="I15" i="11"/>
  <c r="A15" i="11"/>
  <c r="Q14" i="11"/>
  <c r="I14" i="11"/>
  <c r="A14" i="11"/>
  <c r="Q4" i="11"/>
  <c r="I4" i="11"/>
  <c r="A4" i="11"/>
  <c r="Q3" i="11"/>
  <c r="I3" i="11"/>
  <c r="A3" i="11"/>
  <c r="P33" i="18" l="1"/>
  <c r="Q42" i="7"/>
  <c r="I42" i="7"/>
  <c r="A42" i="7"/>
  <c r="Q41" i="7"/>
  <c r="I41" i="7"/>
  <c r="A41" i="7"/>
  <c r="Q23" i="7"/>
  <c r="I23" i="7"/>
  <c r="A23" i="7"/>
  <c r="Q22" i="7"/>
  <c r="I22" i="7"/>
  <c r="A22" i="7"/>
  <c r="Q4" i="7"/>
  <c r="Q3" i="7"/>
  <c r="I4" i="7"/>
  <c r="I3" i="7"/>
  <c r="A4" i="7"/>
  <c r="C15" i="7"/>
  <c r="A3" i="7"/>
  <c r="A97" i="7"/>
  <c r="I97" i="7"/>
  <c r="Q97" i="7"/>
  <c r="A77" i="7"/>
  <c r="I77" i="7"/>
  <c r="Q77" i="7"/>
  <c r="Q57" i="7"/>
  <c r="I57" i="7"/>
  <c r="A57" i="7"/>
  <c r="Q114" i="7"/>
  <c r="Q113" i="7"/>
  <c r="Q111" i="7"/>
  <c r="Q110" i="7"/>
  <c r="Q108" i="7"/>
  <c r="Q107" i="7"/>
  <c r="Q105" i="7"/>
  <c r="Q104" i="7"/>
  <c r="Q102" i="7"/>
  <c r="Q101" i="7"/>
  <c r="Q99" i="7"/>
  <c r="Q98" i="7"/>
  <c r="I114" i="7"/>
  <c r="I113" i="7"/>
  <c r="I111" i="7"/>
  <c r="I110" i="7"/>
  <c r="I108" i="7"/>
  <c r="I107" i="7"/>
  <c r="I105" i="7"/>
  <c r="I104" i="7"/>
  <c r="I102" i="7"/>
  <c r="I101" i="7"/>
  <c r="I99" i="7"/>
  <c r="I98" i="7"/>
  <c r="A114" i="7"/>
  <c r="A113" i="7"/>
  <c r="A111" i="7"/>
  <c r="A110" i="7"/>
  <c r="A108" i="7"/>
  <c r="A107" i="7"/>
  <c r="A105" i="7"/>
  <c r="A104" i="7"/>
  <c r="A102" i="7"/>
  <c r="A101" i="7"/>
  <c r="A99" i="7"/>
  <c r="A98" i="7"/>
  <c r="Q74" i="7"/>
  <c r="Q73" i="7"/>
  <c r="Q71" i="7"/>
  <c r="Q70" i="7"/>
  <c r="Q68" i="7"/>
  <c r="Q67" i="7"/>
  <c r="Q65" i="7"/>
  <c r="Q64" i="7"/>
  <c r="Q62" i="7"/>
  <c r="Q61" i="7"/>
  <c r="Q59" i="7"/>
  <c r="Q58" i="7"/>
  <c r="Q94" i="7"/>
  <c r="Q93" i="7"/>
  <c r="Q91" i="7"/>
  <c r="Q90" i="7"/>
  <c r="Q88" i="7"/>
  <c r="Q87" i="7"/>
  <c r="Q85" i="7"/>
  <c r="Q84" i="7"/>
  <c r="Q82" i="7"/>
  <c r="Q81" i="7"/>
  <c r="Q79" i="7"/>
  <c r="Q78" i="7"/>
  <c r="I94" i="7"/>
  <c r="I93" i="7"/>
  <c r="I91" i="7"/>
  <c r="I90" i="7"/>
  <c r="I88" i="7"/>
  <c r="I87" i="7"/>
  <c r="I85" i="7"/>
  <c r="I84" i="7"/>
  <c r="I82" i="7"/>
  <c r="I81" i="7"/>
  <c r="I79" i="7"/>
  <c r="I78" i="7"/>
  <c r="A94" i="7"/>
  <c r="A93" i="7"/>
  <c r="A91" i="7"/>
  <c r="A90" i="7"/>
  <c r="A88" i="7"/>
  <c r="A87" i="7"/>
  <c r="A85" i="7"/>
  <c r="A84" i="7"/>
  <c r="A82" i="7"/>
  <c r="A81" i="7"/>
  <c r="A79" i="7"/>
  <c r="A78" i="7"/>
  <c r="I74" i="7"/>
  <c r="I73" i="7"/>
  <c r="I71" i="7"/>
  <c r="I70" i="7"/>
  <c r="I68" i="7"/>
  <c r="I67" i="7"/>
  <c r="I65" i="7"/>
  <c r="I64" i="7"/>
  <c r="I62" i="7"/>
  <c r="I61" i="7"/>
  <c r="I59" i="7"/>
  <c r="I58" i="7"/>
  <c r="A74" i="7"/>
  <c r="A73" i="7"/>
  <c r="A71" i="7"/>
  <c r="A70" i="7"/>
  <c r="A68" i="7"/>
  <c r="A67" i="7"/>
  <c r="A65" i="7"/>
  <c r="A64" i="7"/>
  <c r="A62" i="7"/>
  <c r="A61" i="7"/>
  <c r="A59" i="7"/>
  <c r="A58" i="7"/>
  <c r="P34" i="18" l="1"/>
  <c r="P35" i="18" l="1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" i="6"/>
  <c r="A4" i="6" s="1"/>
  <c r="A5" i="6" s="1"/>
  <c r="A6" i="6" s="1"/>
  <c r="A7" i="6" s="1"/>
  <c r="A8" i="6" s="1"/>
  <c r="A9" i="6" s="1"/>
  <c r="A10" i="6" s="1"/>
  <c r="A11" i="6" s="1"/>
  <c r="A12" i="6" s="1"/>
  <c r="A13" i="6" s="1"/>
  <c r="P36" i="18" l="1"/>
  <c r="L3" i="18"/>
  <c r="L4" i="18"/>
  <c r="L5" i="18"/>
  <c r="L6" i="18"/>
  <c r="L7" i="18"/>
  <c r="L8" i="18"/>
  <c r="L9" i="18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2" i="18"/>
  <c r="K3" i="18"/>
  <c r="K4" i="18"/>
  <c r="K5" i="18"/>
  <c r="K6" i="18"/>
  <c r="K7" i="18"/>
  <c r="K8" i="18"/>
  <c r="K9" i="18"/>
  <c r="I13" i="4" s="1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2" i="18"/>
  <c r="G3" i="18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2" i="18"/>
  <c r="P37" i="18" l="1"/>
  <c r="I6" i="4"/>
  <c r="I22" i="4"/>
  <c r="I7" i="4"/>
  <c r="I10" i="4"/>
  <c r="I17" i="4"/>
  <c r="I20" i="4"/>
  <c r="I23" i="4"/>
  <c r="I26" i="4"/>
  <c r="I5" i="4"/>
  <c r="I11" i="4"/>
  <c r="I14" i="4"/>
  <c r="I24" i="4"/>
  <c r="I8" i="4"/>
  <c r="I21" i="4"/>
  <c r="I9" i="4"/>
  <c r="I12" i="4"/>
  <c r="I15" i="4"/>
  <c r="I18" i="4"/>
  <c r="I25" i="4"/>
  <c r="I4" i="4"/>
  <c r="I16" i="4"/>
  <c r="I19" i="4"/>
  <c r="B9" i="3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C25" i="17"/>
  <c r="C24" i="17"/>
  <c r="C21" i="17"/>
  <c r="C20" i="17"/>
  <c r="C17" i="17"/>
  <c r="C16" i="17"/>
  <c r="C13" i="17"/>
  <c r="C12" i="17"/>
  <c r="C9" i="17"/>
  <c r="C8" i="17"/>
  <c r="C5" i="17"/>
  <c r="C4" i="17"/>
  <c r="P38" i="18" l="1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P39" i="18" l="1"/>
  <c r="A12" i="4"/>
  <c r="A13" i="4" s="1"/>
  <c r="A13" i="17" s="1"/>
  <c r="A24" i="4"/>
  <c r="A25" i="4" s="1"/>
  <c r="A25" i="17" s="1"/>
  <c r="A20" i="4"/>
  <c r="A21" i="4" s="1"/>
  <c r="A21" i="17" s="1"/>
  <c r="A16" i="4"/>
  <c r="A17" i="4" s="1"/>
  <c r="A17" i="17" s="1"/>
  <c r="A8" i="4"/>
  <c r="A4" i="4"/>
  <c r="P40" i="18" l="1"/>
  <c r="A4" i="17"/>
  <c r="A24" i="17"/>
  <c r="H24" i="4"/>
  <c r="A20" i="17"/>
  <c r="H20" i="4"/>
  <c r="A16" i="17"/>
  <c r="H16" i="4"/>
  <c r="A12" i="17"/>
  <c r="H12" i="4"/>
  <c r="A5" i="4"/>
  <c r="A5" i="17" s="1"/>
  <c r="A9" i="4"/>
  <c r="A8" i="17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S107" i="7" l="1"/>
  <c r="S87" i="7"/>
  <c r="R87" i="7" s="1"/>
  <c r="K67" i="7"/>
  <c r="J67" i="7" s="1"/>
  <c r="C107" i="7"/>
  <c r="B107" i="7" s="1"/>
  <c r="S67" i="7"/>
  <c r="K107" i="7"/>
  <c r="J107" i="7" s="1"/>
  <c r="C87" i="7"/>
  <c r="B87" i="7" s="1"/>
  <c r="K87" i="7"/>
  <c r="J87" i="7" s="1"/>
  <c r="C104" i="7"/>
  <c r="S105" i="7"/>
  <c r="S84" i="7"/>
  <c r="R84" i="7" s="1"/>
  <c r="K85" i="7"/>
  <c r="J85" i="7" s="1"/>
  <c r="K64" i="7"/>
  <c r="K104" i="7"/>
  <c r="C84" i="7"/>
  <c r="B84" i="7" s="1"/>
  <c r="S64" i="7"/>
  <c r="R64" i="7" s="1"/>
  <c r="S104" i="7"/>
  <c r="K105" i="7"/>
  <c r="K84" i="7"/>
  <c r="J84" i="7" s="1"/>
  <c r="C85" i="7"/>
  <c r="B85" i="7" s="1"/>
  <c r="C105" i="7"/>
  <c r="S65" i="7"/>
  <c r="S85" i="7"/>
  <c r="R85" i="7" s="1"/>
  <c r="K65" i="7"/>
  <c r="J65" i="7" s="1"/>
  <c r="R9" i="18"/>
  <c r="S9" i="18" s="1"/>
  <c r="R8" i="18"/>
  <c r="S8" i="18" s="1"/>
  <c r="R11" i="18"/>
  <c r="S11" i="18" s="1"/>
  <c r="R4" i="18"/>
  <c r="S4" i="18" s="1"/>
  <c r="R2" i="18"/>
  <c r="S2" i="18" s="1"/>
  <c r="R5" i="18"/>
  <c r="S5" i="18" s="1"/>
  <c r="R12" i="18"/>
  <c r="S12" i="18" s="1"/>
  <c r="R6" i="18"/>
  <c r="S6" i="18" s="1"/>
  <c r="R13" i="18"/>
  <c r="S13" i="18" s="1"/>
  <c r="R10" i="18"/>
  <c r="S10" i="18" s="1"/>
  <c r="R3" i="18"/>
  <c r="S3" i="18" s="1"/>
  <c r="R7" i="18"/>
  <c r="S7" i="18" s="1"/>
  <c r="K115" i="7"/>
  <c r="J115" i="7" s="1"/>
  <c r="S75" i="7"/>
  <c r="R75" i="7" s="1"/>
  <c r="K95" i="7"/>
  <c r="J95" i="7" s="1"/>
  <c r="K75" i="7"/>
  <c r="J75" i="7" s="1"/>
  <c r="S114" i="7"/>
  <c r="R114" i="7" s="1"/>
  <c r="C114" i="7"/>
  <c r="B114" i="7" s="1"/>
  <c r="S94" i="7"/>
  <c r="R94" i="7" s="1"/>
  <c r="C94" i="7"/>
  <c r="B94" i="7" s="1"/>
  <c r="C75" i="7"/>
  <c r="B75" i="7" s="1"/>
  <c r="S115" i="7"/>
  <c r="R115" i="7" s="1"/>
  <c r="C115" i="7"/>
  <c r="B115" i="7" s="1"/>
  <c r="S95" i="7"/>
  <c r="R95" i="7" s="1"/>
  <c r="C95" i="7"/>
  <c r="B95" i="7" s="1"/>
  <c r="C74" i="7"/>
  <c r="B74" i="7" s="1"/>
  <c r="K114" i="7"/>
  <c r="J114" i="7" s="1"/>
  <c r="S74" i="7"/>
  <c r="R74" i="7" s="1"/>
  <c r="K94" i="7"/>
  <c r="J94" i="7" s="1"/>
  <c r="K74" i="7"/>
  <c r="J74" i="7" s="1"/>
  <c r="S73" i="7"/>
  <c r="R73" i="7" s="1"/>
  <c r="C93" i="7"/>
  <c r="B93" i="7" s="1"/>
  <c r="C73" i="7"/>
  <c r="B73" i="7" s="1"/>
  <c r="K93" i="7"/>
  <c r="J93" i="7" s="1"/>
  <c r="C113" i="7"/>
  <c r="B113" i="7" s="1"/>
  <c r="K73" i="7"/>
  <c r="J73" i="7" s="1"/>
  <c r="K113" i="7"/>
  <c r="J113" i="7" s="1"/>
  <c r="S93" i="7"/>
  <c r="R93" i="7" s="1"/>
  <c r="S113" i="7"/>
  <c r="R113" i="7" s="1"/>
  <c r="C71" i="7"/>
  <c r="B71" i="7" s="1"/>
  <c r="C91" i="7"/>
  <c r="B91" i="7" s="1"/>
  <c r="S111" i="7"/>
  <c r="R111" i="7" s="1"/>
  <c r="K111" i="7"/>
  <c r="J111" i="7" s="1"/>
  <c r="C111" i="7"/>
  <c r="B111" i="7" s="1"/>
  <c r="S71" i="7"/>
  <c r="R71" i="7" s="1"/>
  <c r="S91" i="7"/>
  <c r="R91" i="7" s="1"/>
  <c r="K91" i="7"/>
  <c r="J91" i="7" s="1"/>
  <c r="S112" i="7"/>
  <c r="R112" i="7" s="1"/>
  <c r="K112" i="7"/>
  <c r="J112" i="7" s="1"/>
  <c r="C112" i="7"/>
  <c r="B112" i="7" s="1"/>
  <c r="S72" i="7"/>
  <c r="R72" i="7" s="1"/>
  <c r="S92" i="7"/>
  <c r="R92" i="7" s="1"/>
  <c r="K92" i="7"/>
  <c r="J92" i="7" s="1"/>
  <c r="C92" i="7"/>
  <c r="B92" i="7" s="1"/>
  <c r="K72" i="7"/>
  <c r="J72" i="7" s="1"/>
  <c r="C72" i="7"/>
  <c r="B72" i="7" s="1"/>
  <c r="K71" i="7"/>
  <c r="J71" i="7" s="1"/>
  <c r="K90" i="7"/>
  <c r="J90" i="7" s="1"/>
  <c r="K110" i="7"/>
  <c r="J110" i="7" s="1"/>
  <c r="S90" i="7"/>
  <c r="R90" i="7" s="1"/>
  <c r="S110" i="7"/>
  <c r="R110" i="7" s="1"/>
  <c r="K70" i="7"/>
  <c r="J70" i="7" s="1"/>
  <c r="C90" i="7"/>
  <c r="B90" i="7" s="1"/>
  <c r="S70" i="7"/>
  <c r="R70" i="7" s="1"/>
  <c r="C70" i="7"/>
  <c r="B70" i="7" s="1"/>
  <c r="C110" i="7"/>
  <c r="B110" i="7" s="1"/>
  <c r="S109" i="7"/>
  <c r="R109" i="7" s="1"/>
  <c r="S89" i="7"/>
  <c r="R89" i="7" s="1"/>
  <c r="K109" i="7"/>
  <c r="J109" i="7" s="1"/>
  <c r="K89" i="7"/>
  <c r="J89" i="7" s="1"/>
  <c r="C69" i="7"/>
  <c r="B69" i="7" s="1"/>
  <c r="C109" i="7"/>
  <c r="B109" i="7" s="1"/>
  <c r="C89" i="7"/>
  <c r="B89" i="7" s="1"/>
  <c r="S69" i="7"/>
  <c r="R69" i="7" s="1"/>
  <c r="K69" i="7"/>
  <c r="J69" i="7" s="1"/>
  <c r="K88" i="7"/>
  <c r="J88" i="7" s="1"/>
  <c r="C108" i="7"/>
  <c r="B108" i="7" s="1"/>
  <c r="R107" i="7"/>
  <c r="S88" i="7"/>
  <c r="R88" i="7" s="1"/>
  <c r="K108" i="7"/>
  <c r="J108" i="7" s="1"/>
  <c r="R67" i="7"/>
  <c r="C68" i="7"/>
  <c r="B68" i="7" s="1"/>
  <c r="K68" i="7"/>
  <c r="J68" i="7" s="1"/>
  <c r="S108" i="7"/>
  <c r="R108" i="7" s="1"/>
  <c r="C88" i="7"/>
  <c r="B88" i="7" s="1"/>
  <c r="S68" i="7"/>
  <c r="R68" i="7" s="1"/>
  <c r="C67" i="7"/>
  <c r="B67" i="7" s="1"/>
  <c r="J105" i="7"/>
  <c r="R66" i="7"/>
  <c r="J66" i="7"/>
  <c r="R105" i="7"/>
  <c r="B106" i="7"/>
  <c r="B86" i="7"/>
  <c r="J106" i="7"/>
  <c r="R65" i="7"/>
  <c r="J86" i="7"/>
  <c r="B66" i="7"/>
  <c r="R106" i="7"/>
  <c r="B105" i="7"/>
  <c r="R86" i="7"/>
  <c r="C65" i="7"/>
  <c r="B65" i="7" s="1"/>
  <c r="R104" i="7"/>
  <c r="C64" i="7"/>
  <c r="B64" i="7" s="1"/>
  <c r="B104" i="7"/>
  <c r="J64" i="7"/>
  <c r="J104" i="7"/>
  <c r="H4" i="4"/>
  <c r="P41" i="18"/>
  <c r="A9" i="17"/>
  <c r="E18" i="18"/>
  <c r="E16" i="18" s="1"/>
  <c r="J100" i="7" l="1"/>
  <c r="K79" i="7"/>
  <c r="J79" i="7" s="1"/>
  <c r="C79" i="7"/>
  <c r="C98" i="7"/>
  <c r="B98" i="7" s="1"/>
  <c r="K98" i="7"/>
  <c r="K99" i="7"/>
  <c r="S58" i="7"/>
  <c r="S79" i="7"/>
  <c r="R79" i="7" s="1"/>
  <c r="S98" i="7"/>
  <c r="S59" i="7"/>
  <c r="K59" i="7"/>
  <c r="J59" i="7" s="1"/>
  <c r="K78" i="7"/>
  <c r="J78" i="7" s="1"/>
  <c r="K58" i="7"/>
  <c r="S99" i="7"/>
  <c r="R99" i="7" s="1"/>
  <c r="C78" i="7"/>
  <c r="C99" i="7"/>
  <c r="B99" i="7" s="1"/>
  <c r="S78" i="7"/>
  <c r="R59" i="7"/>
  <c r="C59" i="7"/>
  <c r="B59" i="7" s="1"/>
  <c r="B80" i="7"/>
  <c r="R100" i="7"/>
  <c r="C58" i="7"/>
  <c r="B58" i="7" s="1"/>
  <c r="R78" i="7"/>
  <c r="J98" i="7"/>
  <c r="R80" i="7"/>
  <c r="J60" i="7"/>
  <c r="B79" i="7"/>
  <c r="R58" i="7"/>
  <c r="J58" i="7"/>
  <c r="B100" i="7"/>
  <c r="R60" i="7"/>
  <c r="J99" i="7"/>
  <c r="R98" i="7"/>
  <c r="B78" i="7"/>
  <c r="J80" i="7"/>
  <c r="S14" i="18"/>
  <c r="P42" i="18"/>
  <c r="H8" i="4"/>
  <c r="E14" i="18"/>
  <c r="E15" i="18"/>
  <c r="C102" i="7" l="1"/>
  <c r="B102" i="7" s="1"/>
  <c r="S81" i="7"/>
  <c r="R81" i="7" s="1"/>
  <c r="S62" i="7"/>
  <c r="R62" i="7" s="1"/>
  <c r="K61" i="7"/>
  <c r="J61" i="7" s="1"/>
  <c r="K102" i="7"/>
  <c r="C101" i="7"/>
  <c r="B101" i="7" s="1"/>
  <c r="C82" i="7"/>
  <c r="B82" i="7" s="1"/>
  <c r="S61" i="7"/>
  <c r="R61" i="7" s="1"/>
  <c r="S102" i="7"/>
  <c r="R102" i="7" s="1"/>
  <c r="K101" i="7"/>
  <c r="J101" i="7" s="1"/>
  <c r="K82" i="7"/>
  <c r="C81" i="7"/>
  <c r="B81" i="7" s="1"/>
  <c r="S101" i="7"/>
  <c r="R101" i="7" s="1"/>
  <c r="S82" i="7"/>
  <c r="R82" i="7" s="1"/>
  <c r="K81" i="7"/>
  <c r="J81" i="7" s="1"/>
  <c r="K62" i="7"/>
  <c r="J62" i="7" s="1"/>
  <c r="J102" i="7"/>
  <c r="R63" i="7"/>
  <c r="J82" i="7"/>
  <c r="J63" i="7"/>
  <c r="B63" i="7"/>
  <c r="R103" i="7"/>
  <c r="R83" i="7"/>
  <c r="C62" i="7"/>
  <c r="B62" i="7" s="1"/>
  <c r="J103" i="7"/>
  <c r="J83" i="7"/>
  <c r="B103" i="7"/>
  <c r="B83" i="7"/>
  <c r="C61" i="7"/>
  <c r="B61" i="7" s="1"/>
  <c r="P43" i="18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508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53" i="3"/>
  <c r="A554" i="3"/>
  <c r="A555" i="3"/>
  <c r="A556" i="3"/>
  <c r="A557" i="3"/>
  <c r="A558" i="3"/>
  <c r="A559" i="3"/>
  <c r="A560" i="3"/>
  <c r="A561" i="3"/>
  <c r="A562" i="3"/>
  <c r="A563" i="3"/>
  <c r="A564" i="3"/>
  <c r="A565" i="3"/>
  <c r="A566" i="3"/>
  <c r="A567" i="3"/>
  <c r="A568" i="3"/>
  <c r="A569" i="3"/>
  <c r="A570" i="3"/>
  <c r="A571" i="3"/>
  <c r="A572" i="3"/>
  <c r="A573" i="3"/>
  <c r="A574" i="3"/>
  <c r="A575" i="3"/>
  <c r="A576" i="3"/>
  <c r="A577" i="3"/>
  <c r="A578" i="3"/>
  <c r="A579" i="3"/>
  <c r="A580" i="3"/>
  <c r="A581" i="3"/>
  <c r="A582" i="3"/>
  <c r="A583" i="3"/>
  <c r="A584" i="3"/>
  <c r="A585" i="3"/>
  <c r="A586" i="3"/>
  <c r="A587" i="3"/>
  <c r="A588" i="3"/>
  <c r="A589" i="3"/>
  <c r="A590" i="3"/>
  <c r="A591" i="3"/>
  <c r="A592" i="3"/>
  <c r="A593" i="3"/>
  <c r="A594" i="3"/>
  <c r="A595" i="3"/>
  <c r="A596" i="3"/>
  <c r="A597" i="3"/>
  <c r="A598" i="3"/>
  <c r="A599" i="3"/>
  <c r="A600" i="3"/>
  <c r="A601" i="3"/>
  <c r="A602" i="3"/>
  <c r="A603" i="3"/>
  <c r="A604" i="3"/>
  <c r="A605" i="3"/>
  <c r="A606" i="3"/>
  <c r="A607" i="3"/>
  <c r="A608" i="3"/>
  <c r="A609" i="3"/>
  <c r="A610" i="3"/>
  <c r="A611" i="3"/>
  <c r="A612" i="3"/>
  <c r="A613" i="3"/>
  <c r="A614" i="3"/>
  <c r="A615" i="3"/>
  <c r="A616" i="3"/>
  <c r="A617" i="3"/>
  <c r="A618" i="3"/>
  <c r="A619" i="3"/>
  <c r="A620" i="3"/>
  <c r="A621" i="3"/>
  <c r="A622" i="3"/>
  <c r="A623" i="3"/>
  <c r="A624" i="3"/>
  <c r="A625" i="3"/>
  <c r="A626" i="3"/>
  <c r="A627" i="3"/>
  <c r="A628" i="3"/>
  <c r="A629" i="3"/>
  <c r="A630" i="3"/>
  <c r="A631" i="3"/>
  <c r="A632" i="3"/>
  <c r="A633" i="3"/>
  <c r="A634" i="3"/>
  <c r="A635" i="3"/>
  <c r="A636" i="3"/>
  <c r="A637" i="3"/>
  <c r="A638" i="3"/>
  <c r="A639" i="3"/>
  <c r="A640" i="3"/>
  <c r="A641" i="3"/>
  <c r="A642" i="3"/>
  <c r="A643" i="3"/>
  <c r="A644" i="3"/>
  <c r="A645" i="3"/>
  <c r="A646" i="3"/>
  <c r="A647" i="3"/>
  <c r="A648" i="3"/>
  <c r="A649" i="3"/>
  <c r="A650" i="3"/>
  <c r="A651" i="3"/>
  <c r="A652" i="3"/>
  <c r="A653" i="3"/>
  <c r="A654" i="3"/>
  <c r="A655" i="3"/>
  <c r="A656" i="3"/>
  <c r="A657" i="3"/>
  <c r="A658" i="3"/>
  <c r="A659" i="3"/>
  <c r="A660" i="3"/>
  <c r="A661" i="3"/>
  <c r="A662" i="3"/>
  <c r="A663" i="3"/>
  <c r="A664" i="3"/>
  <c r="A665" i="3"/>
  <c r="A666" i="3"/>
  <c r="A667" i="3"/>
  <c r="A668" i="3"/>
  <c r="A669" i="3"/>
  <c r="A670" i="3"/>
  <c r="A671" i="3"/>
  <c r="A672" i="3"/>
  <c r="A673" i="3"/>
  <c r="A674" i="3"/>
  <c r="A675" i="3"/>
  <c r="A676" i="3"/>
  <c r="A677" i="3"/>
  <c r="A678" i="3"/>
  <c r="A679" i="3"/>
  <c r="A680" i="3"/>
  <c r="A681" i="3"/>
  <c r="A682" i="3"/>
  <c r="A683" i="3"/>
  <c r="A684" i="3"/>
  <c r="A685" i="3"/>
  <c r="A686" i="3"/>
  <c r="A687" i="3"/>
  <c r="A688" i="3"/>
  <c r="A689" i="3"/>
  <c r="A690" i="3"/>
  <c r="A691" i="3"/>
  <c r="A692" i="3"/>
  <c r="A693" i="3"/>
  <c r="A694" i="3"/>
  <c r="A695" i="3"/>
  <c r="A696" i="3"/>
  <c r="A697" i="3"/>
  <c r="A698" i="3"/>
  <c r="A699" i="3"/>
  <c r="A700" i="3"/>
  <c r="A701" i="3"/>
  <c r="A702" i="3"/>
  <c r="A703" i="3"/>
  <c r="A704" i="3"/>
  <c r="A705" i="3"/>
  <c r="A706" i="3"/>
  <c r="A707" i="3"/>
  <c r="A708" i="3"/>
  <c r="A709" i="3"/>
  <c r="A710" i="3"/>
  <c r="A711" i="3"/>
  <c r="A712" i="3"/>
  <c r="A713" i="3"/>
  <c r="A714" i="3"/>
  <c r="A715" i="3"/>
  <c r="A716" i="3"/>
  <c r="A717" i="3"/>
  <c r="A718" i="3"/>
  <c r="A719" i="3"/>
  <c r="A720" i="3"/>
  <c r="A721" i="3"/>
  <c r="A722" i="3"/>
  <c r="A723" i="3"/>
  <c r="A724" i="3"/>
  <c r="A725" i="3"/>
  <c r="A726" i="3"/>
  <c r="A727" i="3"/>
  <c r="A728" i="3"/>
  <c r="A729" i="3"/>
  <c r="A730" i="3"/>
  <c r="A731" i="3"/>
  <c r="A732" i="3"/>
  <c r="A733" i="3"/>
  <c r="A734" i="3"/>
  <c r="A735" i="3"/>
  <c r="A736" i="3"/>
  <c r="A737" i="3"/>
  <c r="A738" i="3"/>
  <c r="A739" i="3"/>
  <c r="A740" i="3"/>
  <c r="A741" i="3"/>
  <c r="A742" i="3"/>
  <c r="A743" i="3"/>
  <c r="A744" i="3"/>
  <c r="A745" i="3"/>
  <c r="A746" i="3"/>
  <c r="A747" i="3"/>
  <c r="A748" i="3"/>
  <c r="A749" i="3"/>
  <c r="A750" i="3"/>
  <c r="A751" i="3"/>
  <c r="A752" i="3"/>
  <c r="A753" i="3"/>
  <c r="A754" i="3"/>
  <c r="A755" i="3"/>
  <c r="A756" i="3"/>
  <c r="A757" i="3"/>
  <c r="A758" i="3"/>
  <c r="A759" i="3"/>
  <c r="A760" i="3"/>
  <c r="A761" i="3"/>
  <c r="A762" i="3"/>
  <c r="A763" i="3"/>
  <c r="A764" i="3"/>
  <c r="A765" i="3"/>
  <c r="A766" i="3"/>
  <c r="A767" i="3"/>
  <c r="A768" i="3"/>
  <c r="A769" i="3"/>
  <c r="A770" i="3"/>
  <c r="A771" i="3"/>
  <c r="A772" i="3"/>
  <c r="A773" i="3"/>
  <c r="A774" i="3"/>
  <c r="A775" i="3"/>
  <c r="A776" i="3"/>
  <c r="A777" i="3"/>
  <c r="A778" i="3"/>
  <c r="A779" i="3"/>
  <c r="A780" i="3"/>
  <c r="A781" i="3"/>
  <c r="A782" i="3"/>
  <c r="A783" i="3"/>
  <c r="A784" i="3"/>
  <c r="A785" i="3"/>
  <c r="A786" i="3"/>
  <c r="A787" i="3"/>
  <c r="A788" i="3"/>
  <c r="A789" i="3"/>
  <c r="A790" i="3"/>
  <c r="A791" i="3"/>
  <c r="A792" i="3"/>
  <c r="A793" i="3"/>
  <c r="A794" i="3"/>
  <c r="A795" i="3"/>
  <c r="A796" i="3"/>
  <c r="A797" i="3"/>
  <c r="A798" i="3"/>
  <c r="A799" i="3"/>
  <c r="A800" i="3"/>
  <c r="A801" i="3"/>
  <c r="A802" i="3"/>
  <c r="A803" i="3"/>
  <c r="A804" i="3"/>
  <c r="A805" i="3"/>
  <c r="A806" i="3"/>
  <c r="A807" i="3"/>
  <c r="A808" i="3"/>
  <c r="A809" i="3"/>
  <c r="A810" i="3"/>
  <c r="A811" i="3"/>
  <c r="A812" i="3"/>
  <c r="A813" i="3"/>
  <c r="A814" i="3"/>
  <c r="A815" i="3"/>
  <c r="A816" i="3"/>
  <c r="A817" i="3"/>
  <c r="A818" i="3"/>
  <c r="A819" i="3"/>
  <c r="A820" i="3"/>
  <c r="A821" i="3"/>
  <c r="A822" i="3"/>
  <c r="A823" i="3"/>
  <c r="A824" i="3"/>
  <c r="A825" i="3"/>
  <c r="A826" i="3"/>
  <c r="A827" i="3"/>
  <c r="A828" i="3"/>
  <c r="A829" i="3"/>
  <c r="A830" i="3"/>
  <c r="A831" i="3"/>
  <c r="A832" i="3"/>
  <c r="A833" i="3"/>
  <c r="A834" i="3"/>
  <c r="A835" i="3"/>
  <c r="A836" i="3"/>
  <c r="A837" i="3"/>
  <c r="A838" i="3"/>
  <c r="A839" i="3"/>
  <c r="A840" i="3"/>
  <c r="A841" i="3"/>
  <c r="A842" i="3"/>
  <c r="A843" i="3"/>
  <c r="A844" i="3"/>
  <c r="A845" i="3"/>
  <c r="A846" i="3"/>
  <c r="A847" i="3"/>
  <c r="A848" i="3"/>
  <c r="A849" i="3"/>
  <c r="A850" i="3"/>
  <c r="A851" i="3"/>
  <c r="A852" i="3"/>
  <c r="A853" i="3"/>
  <c r="A854" i="3"/>
  <c r="A855" i="3"/>
  <c r="A856" i="3"/>
  <c r="A857" i="3"/>
  <c r="A858" i="3"/>
  <c r="A859" i="3"/>
  <c r="A860" i="3"/>
  <c r="A861" i="3"/>
  <c r="A862" i="3"/>
  <c r="A863" i="3"/>
  <c r="A864" i="3"/>
  <c r="A865" i="3"/>
  <c r="A866" i="3"/>
  <c r="A867" i="3"/>
  <c r="A868" i="3"/>
  <c r="A869" i="3"/>
  <c r="A870" i="3"/>
  <c r="A871" i="3"/>
  <c r="A872" i="3"/>
  <c r="A873" i="3"/>
  <c r="A874" i="3"/>
  <c r="A875" i="3"/>
  <c r="A876" i="3"/>
  <c r="A877" i="3"/>
  <c r="A878" i="3"/>
  <c r="A879" i="3"/>
  <c r="A880" i="3"/>
  <c r="A881" i="3"/>
  <c r="A882" i="3"/>
  <c r="A883" i="3"/>
  <c r="A884" i="3"/>
  <c r="A885" i="3"/>
  <c r="A886" i="3"/>
  <c r="A887" i="3"/>
  <c r="A888" i="3"/>
  <c r="A889" i="3"/>
  <c r="A890" i="3"/>
  <c r="A891" i="3"/>
  <c r="A892" i="3"/>
  <c r="A893" i="3"/>
  <c r="A894" i="3"/>
  <c r="A895" i="3"/>
  <c r="A896" i="3"/>
  <c r="A897" i="3"/>
  <c r="A898" i="3"/>
  <c r="A899" i="3"/>
  <c r="A900" i="3"/>
  <c r="A901" i="3"/>
  <c r="A902" i="3"/>
  <c r="A903" i="3"/>
  <c r="A904" i="3"/>
  <c r="A905" i="3"/>
  <c r="A906" i="3"/>
  <c r="A907" i="3"/>
  <c r="A908" i="3"/>
  <c r="A909" i="3"/>
  <c r="A910" i="3"/>
  <c r="A911" i="3"/>
  <c r="A912" i="3"/>
  <c r="A913" i="3"/>
  <c r="A914" i="3"/>
  <c r="A915" i="3"/>
  <c r="A916" i="3"/>
  <c r="A917" i="3"/>
  <c r="A918" i="3"/>
  <c r="A919" i="3"/>
  <c r="A920" i="3"/>
  <c r="A921" i="3"/>
  <c r="A922" i="3"/>
  <c r="A923" i="3"/>
  <c r="A924" i="3"/>
  <c r="A925" i="3"/>
  <c r="A926" i="3"/>
  <c r="A927" i="3"/>
  <c r="A928" i="3"/>
  <c r="A929" i="3"/>
  <c r="A930" i="3"/>
  <c r="A931" i="3"/>
  <c r="A932" i="3"/>
  <c r="A933" i="3"/>
  <c r="A934" i="3"/>
  <c r="A935" i="3"/>
  <c r="A936" i="3"/>
  <c r="A937" i="3"/>
  <c r="A938" i="3"/>
  <c r="A939" i="3"/>
  <c r="A940" i="3"/>
  <c r="A941" i="3"/>
  <c r="A942" i="3"/>
  <c r="A943" i="3"/>
  <c r="A944" i="3"/>
  <c r="A945" i="3"/>
  <c r="A946" i="3"/>
  <c r="A947" i="3"/>
  <c r="A948" i="3"/>
  <c r="A949" i="3"/>
  <c r="A950" i="3"/>
  <c r="A951" i="3"/>
  <c r="A952" i="3"/>
  <c r="A953" i="3"/>
  <c r="A954" i="3"/>
  <c r="A955" i="3"/>
  <c r="A956" i="3"/>
  <c r="A957" i="3"/>
  <c r="A958" i="3"/>
  <c r="A959" i="3"/>
  <c r="A960" i="3"/>
  <c r="A961" i="3"/>
  <c r="A962" i="3"/>
  <c r="A963" i="3"/>
  <c r="A964" i="3"/>
  <c r="A965" i="3"/>
  <c r="A966" i="3"/>
  <c r="A967" i="3"/>
  <c r="A968" i="3"/>
  <c r="A969" i="3"/>
  <c r="A970" i="3"/>
  <c r="A971" i="3"/>
  <c r="A972" i="3"/>
  <c r="A973" i="3"/>
  <c r="A974" i="3"/>
  <c r="A975" i="3"/>
  <c r="A976" i="3"/>
  <c r="A977" i="3"/>
  <c r="A978" i="3"/>
  <c r="A979" i="3"/>
  <c r="A980" i="3"/>
  <c r="A981" i="3"/>
  <c r="A982" i="3"/>
  <c r="A983" i="3"/>
  <c r="A984" i="3"/>
  <c r="A985" i="3"/>
  <c r="A986" i="3"/>
  <c r="A987" i="3"/>
  <c r="A988" i="3"/>
  <c r="A989" i="3"/>
  <c r="A990" i="3"/>
  <c r="A991" i="3"/>
  <c r="A992" i="3"/>
  <c r="A993" i="3"/>
  <c r="A994" i="3"/>
  <c r="A995" i="3"/>
  <c r="A996" i="3"/>
  <c r="A997" i="3"/>
  <c r="P44" i="18" l="1"/>
  <c r="A9" i="3"/>
  <c r="P45" i="18" l="1"/>
  <c r="P46" i="18" l="1"/>
  <c r="P47" i="18" l="1"/>
  <c r="I2" i="18" l="1"/>
  <c r="I5" i="18"/>
  <c r="I4" i="18"/>
  <c r="D5" i="3" l="1"/>
  <c r="A49" i="2"/>
  <c r="A55" i="3" s="1"/>
  <c r="A50" i="2"/>
  <c r="A56" i="3" s="1"/>
  <c r="A51" i="2"/>
  <c r="A57" i="3" s="1"/>
  <c r="A52" i="2"/>
  <c r="A58" i="3" s="1"/>
  <c r="A53" i="2"/>
  <c r="A59" i="3" s="1"/>
  <c r="A54" i="2"/>
  <c r="A60" i="3" s="1"/>
  <c r="A55" i="2"/>
  <c r="A61" i="3" s="1"/>
  <c r="A56" i="2"/>
  <c r="A62" i="3" s="1"/>
  <c r="A57" i="2"/>
  <c r="A63" i="3" s="1"/>
  <c r="A58" i="2"/>
  <c r="A64" i="3" s="1"/>
  <c r="A59" i="2"/>
  <c r="A65" i="3" s="1"/>
  <c r="A60" i="2"/>
  <c r="A66" i="3" s="1"/>
  <c r="A61" i="2"/>
  <c r="A67" i="3" s="1"/>
  <c r="A62" i="2"/>
  <c r="A68" i="3" s="1"/>
  <c r="A63" i="2"/>
  <c r="A69" i="3" s="1"/>
  <c r="A64" i="2"/>
  <c r="A70" i="3" s="1"/>
  <c r="A65" i="2"/>
  <c r="A71" i="3" s="1"/>
  <c r="A48" i="2" l="1"/>
  <c r="A54" i="3" s="1"/>
  <c r="A4" i="2"/>
  <c r="A10" i="3" s="1"/>
  <c r="A5" i="2"/>
  <c r="A11" i="3" l="1"/>
  <c r="A6" i="2"/>
  <c r="A12" i="3" l="1"/>
  <c r="A7" i="2"/>
  <c r="A13" i="3" l="1"/>
  <c r="A8" i="2"/>
  <c r="A9" i="2" l="1"/>
  <c r="A14" i="3"/>
  <c r="A15" i="3" l="1"/>
  <c r="A10" i="2"/>
  <c r="A16" i="3" l="1"/>
  <c r="A11" i="2"/>
  <c r="A17" i="3" l="1"/>
  <c r="A12" i="2"/>
  <c r="A18" i="3" l="1"/>
  <c r="A13" i="2"/>
  <c r="A19" i="3" l="1"/>
  <c r="A14" i="2"/>
  <c r="A20" i="3" l="1"/>
  <c r="A15" i="2"/>
  <c r="A21" i="3" l="1"/>
  <c r="A16" i="2"/>
  <c r="A22" i="3" l="1"/>
  <c r="A17" i="2"/>
  <c r="A23" i="3" l="1"/>
  <c r="A18" i="2"/>
  <c r="A24" i="3" l="1"/>
  <c r="A19" i="2"/>
  <c r="A25" i="3" l="1"/>
  <c r="A20" i="2"/>
  <c r="A26" i="3" l="1"/>
  <c r="A21" i="2"/>
  <c r="A27" i="3" l="1"/>
  <c r="A22" i="2"/>
  <c r="A28" i="3" l="1"/>
  <c r="A23" i="2"/>
  <c r="A29" i="3" l="1"/>
  <c r="A24" i="2"/>
  <c r="A30" i="3" l="1"/>
  <c r="A25" i="2"/>
  <c r="A31" i="3" l="1"/>
  <c r="A26" i="2"/>
  <c r="A32" i="3" l="1"/>
  <c r="A27" i="2"/>
  <c r="A33" i="3" l="1"/>
  <c r="A28" i="2"/>
  <c r="A34" i="3" l="1"/>
  <c r="A29" i="2"/>
  <c r="A35" i="3" l="1"/>
  <c r="A30" i="2"/>
  <c r="A36" i="3" l="1"/>
  <c r="A31" i="2"/>
  <c r="A37" i="3" l="1"/>
  <c r="A32" i="2"/>
  <c r="A38" i="3" l="1"/>
  <c r="A33" i="2"/>
  <c r="A39" i="3" l="1"/>
  <c r="A34" i="2"/>
  <c r="A40" i="3" l="1"/>
  <c r="A35" i="2"/>
  <c r="A41" i="3" l="1"/>
  <c r="A36" i="2"/>
  <c r="A42" i="3" l="1"/>
  <c r="A37" i="2"/>
  <c r="A43" i="3" l="1"/>
  <c r="A38" i="2"/>
  <c r="A44" i="3" l="1"/>
  <c r="A39" i="2"/>
  <c r="A45" i="3" l="1"/>
  <c r="A40" i="2"/>
  <c r="A41" i="2" l="1"/>
  <c r="A46" i="3"/>
  <c r="A47" i="3" l="1"/>
  <c r="A42" i="2"/>
  <c r="A48" i="3" l="1"/>
  <c r="A43" i="2"/>
  <c r="A49" i="3" l="1"/>
  <c r="A44" i="2"/>
  <c r="A50" i="3" l="1"/>
  <c r="A45" i="2"/>
  <c r="A51" i="3" l="1"/>
  <c r="A46" i="2"/>
  <c r="A52" i="3" l="1"/>
  <c r="A47" i="2"/>
  <c r="A53" i="3" s="1"/>
  <c r="C29" i="11" l="1"/>
  <c r="C19" i="11"/>
  <c r="S47" i="7"/>
  <c r="K7" i="7"/>
  <c r="C9" i="11"/>
  <c r="K30" i="11"/>
  <c r="S45" i="7"/>
  <c r="S48" i="7"/>
  <c r="E3" i="3"/>
  <c r="I17" i="18" s="1"/>
  <c r="C7" i="7"/>
  <c r="C46" i="7"/>
  <c r="S28" i="7"/>
  <c r="K28" i="7"/>
  <c r="K19" i="11"/>
  <c r="S10" i="7"/>
  <c r="S46" i="7"/>
  <c r="C31" i="11"/>
  <c r="C7" i="11"/>
  <c r="N19" i="11"/>
  <c r="K9" i="11"/>
  <c r="S8" i="7"/>
  <c r="V30" i="11"/>
  <c r="K45" i="7"/>
  <c r="C47" i="7"/>
  <c r="S7" i="11"/>
  <c r="C8" i="7"/>
  <c r="K8" i="7"/>
  <c r="S19" i="11"/>
  <c r="C10" i="7"/>
  <c r="S18" i="11"/>
  <c r="S29" i="11"/>
  <c r="C28" i="7"/>
  <c r="K48" i="7"/>
  <c r="C30" i="11"/>
  <c r="C48" i="7"/>
  <c r="S7" i="7"/>
  <c r="N30" i="11"/>
  <c r="K27" i="7"/>
  <c r="C20" i="11"/>
  <c r="K47" i="7"/>
  <c r="K18" i="11"/>
  <c r="S29" i="7"/>
  <c r="S30" i="11"/>
  <c r="C29" i="7"/>
  <c r="C8" i="11"/>
  <c r="F8" i="11"/>
  <c r="K29" i="7"/>
  <c r="C18" i="11"/>
  <c r="V8" i="11"/>
  <c r="K26" i="7"/>
  <c r="F19" i="11"/>
  <c r="S26" i="7"/>
  <c r="C9" i="7"/>
  <c r="K9" i="7"/>
  <c r="S20" i="11"/>
  <c r="K10" i="7"/>
  <c r="C45" i="7"/>
  <c r="V19" i="11"/>
  <c r="S9" i="7"/>
  <c r="K8" i="11"/>
  <c r="K31" i="11"/>
  <c r="N8" i="11"/>
  <c r="C27" i="7"/>
  <c r="K46" i="7"/>
  <c r="C26" i="7"/>
  <c r="K20" i="11"/>
  <c r="S9" i="11"/>
  <c r="S31" i="11"/>
  <c r="K7" i="11"/>
  <c r="K29" i="11"/>
  <c r="F30" i="11"/>
  <c r="S27" i="7"/>
  <c r="S8" i="11"/>
  <c r="D18" i="18" l="1"/>
  <c r="D23" i="18"/>
  <c r="D12" i="18"/>
  <c r="D8" i="18"/>
  <c r="D28" i="18"/>
  <c r="D24" i="18"/>
  <c r="D3" i="18"/>
  <c r="D14" i="18"/>
  <c r="D30" i="18"/>
  <c r="D22" i="18"/>
  <c r="D11" i="18"/>
  <c r="D7" i="18"/>
  <c r="D26" i="18"/>
  <c r="D31" i="18"/>
  <c r="D17" i="18"/>
  <c r="D27" i="18"/>
  <c r="D10" i="18"/>
  <c r="D29" i="18"/>
  <c r="D16" i="18"/>
  <c r="D13" i="18"/>
  <c r="D19" i="18"/>
  <c r="D5" i="18"/>
  <c r="D25" i="18"/>
  <c r="D9" i="18"/>
  <c r="D20" i="18"/>
  <c r="D15" i="18"/>
  <c r="D2" i="18"/>
  <c r="D6" i="18"/>
  <c r="D21" i="18"/>
  <c r="D4" i="18"/>
</calcChain>
</file>

<file path=xl/sharedStrings.xml><?xml version="1.0" encoding="utf-8"?>
<sst xmlns="http://schemas.openxmlformats.org/spreadsheetml/2006/main" count="1078" uniqueCount="342">
  <si>
    <t>Nama Sekolah</t>
  </si>
  <si>
    <t>Alamat Sekolah</t>
  </si>
  <si>
    <t>Desa/Kelurahan</t>
  </si>
  <si>
    <t>Kecamatan</t>
  </si>
  <si>
    <t>Tahun Pelajaran</t>
  </si>
  <si>
    <t>Nama Kepala Sekolah</t>
  </si>
  <si>
    <t>NIP Kepala Sekolah</t>
  </si>
  <si>
    <t>Nama Ketua Panitia Ujian</t>
  </si>
  <si>
    <t>NIP Ketua Panitia Ujian</t>
  </si>
  <si>
    <t>:</t>
  </si>
  <si>
    <t>Nama</t>
  </si>
  <si>
    <t>No Peserta</t>
  </si>
  <si>
    <t>No Urut</t>
  </si>
  <si>
    <t>Kelas</t>
  </si>
  <si>
    <t>Jenis Kelamin</t>
  </si>
  <si>
    <t>L</t>
  </si>
  <si>
    <t>P</t>
  </si>
  <si>
    <t>Jumlah Ruang</t>
  </si>
  <si>
    <t>Ruang</t>
  </si>
  <si>
    <t>JK</t>
  </si>
  <si>
    <t>Satu Kelas</t>
  </si>
  <si>
    <t>Acak Semua Kelas</t>
  </si>
  <si>
    <t>Isi Ruang</t>
  </si>
  <si>
    <t>R1</t>
  </si>
  <si>
    <t>R2</t>
  </si>
  <si>
    <t>ILHAM RAHMANANDA</t>
  </si>
  <si>
    <t>MELDA ALAWIYAH</t>
  </si>
  <si>
    <t>SAADAHTUL UMMAH</t>
  </si>
  <si>
    <t>SAMSINAR</t>
  </si>
  <si>
    <t>SUKMAWATI</t>
  </si>
  <si>
    <t>Jenjang</t>
  </si>
  <si>
    <t>Jenis Ujian</t>
  </si>
  <si>
    <t>SD</t>
  </si>
  <si>
    <t>SMP</t>
  </si>
  <si>
    <t>SMA</t>
  </si>
  <si>
    <t>Ujian Akhir Sekolah (UAS)</t>
  </si>
  <si>
    <t>Ujian Nasional (UN)</t>
  </si>
  <si>
    <t>TP</t>
  </si>
  <si>
    <t>SMPN 15 Tanjab Timur</t>
  </si>
  <si>
    <t>Jl. Pendidikan RT.11</t>
  </si>
  <si>
    <t>Pemusiran</t>
  </si>
  <si>
    <t>Nipah Panjang</t>
  </si>
  <si>
    <t>No</t>
  </si>
  <si>
    <t>Mata Ujian</t>
  </si>
  <si>
    <t>Keterangan</t>
  </si>
  <si>
    <t>Kode</t>
  </si>
  <si>
    <t>Nama Pengawas</t>
  </si>
  <si>
    <t>Kode Peng</t>
  </si>
  <si>
    <t>Meja Pengawas</t>
  </si>
  <si>
    <t>1 Meja</t>
  </si>
  <si>
    <t>2 Meja</t>
  </si>
  <si>
    <t>Kursi</t>
  </si>
  <si>
    <t>Penomoran</t>
  </si>
  <si>
    <t>Penomoran Meja</t>
  </si>
  <si>
    <t>Nama Mata Pelajaran</t>
  </si>
  <si>
    <t>Nama Guru Mata Pelajaran</t>
  </si>
  <si>
    <t>Matpel</t>
  </si>
  <si>
    <t>No.</t>
  </si>
  <si>
    <t>Jam</t>
  </si>
  <si>
    <t>B. Indonesia</t>
  </si>
  <si>
    <t>Matematika</t>
  </si>
  <si>
    <t>B. Inggris</t>
  </si>
  <si>
    <t>IPA</t>
  </si>
  <si>
    <t>IPS</t>
  </si>
  <si>
    <t>PAI</t>
  </si>
  <si>
    <t>PKN</t>
  </si>
  <si>
    <t>Penjas Orkes</t>
  </si>
  <si>
    <t>Hari</t>
  </si>
  <si>
    <t>Tanggal</t>
  </si>
  <si>
    <t>Selasa</t>
  </si>
  <si>
    <t>Kamis</t>
  </si>
  <si>
    <t>Jumat</t>
  </si>
  <si>
    <t>KARTU PESERTA</t>
  </si>
  <si>
    <t>No. Tes</t>
  </si>
  <si>
    <t>Tanggal Kartu</t>
  </si>
  <si>
    <t>Kepala Sekolah,</t>
  </si>
  <si>
    <t>NOMOR MEJA</t>
  </si>
  <si>
    <t>Copies</t>
  </si>
  <si>
    <t>Halaman</t>
  </si>
  <si>
    <t>Depan</t>
  </si>
  <si>
    <t>Belakang</t>
  </si>
  <si>
    <t>Keduanya</t>
  </si>
  <si>
    <t>DAFTAR PESERTA UJIAN</t>
  </si>
  <si>
    <t>NO.</t>
  </si>
  <si>
    <t>NAMA</t>
  </si>
  <si>
    <t>NOMOR PESERTA</t>
  </si>
  <si>
    <t>KELAS</t>
  </si>
  <si>
    <t>Ketua Panitia,</t>
  </si>
  <si>
    <t>Tanggal Cetak</t>
  </si>
  <si>
    <t>Jumlah Maksimal Siswa Tiap Ruang</t>
  </si>
  <si>
    <t>Kanan ke Kiri</t>
  </si>
  <si>
    <t>Kiri ke Kanan</t>
  </si>
  <si>
    <t>DENAH TEMPAT DUDUK</t>
  </si>
  <si>
    <t>Ruang 1</t>
  </si>
  <si>
    <t>Ruang 2</t>
  </si>
  <si>
    <t>Ruang 3</t>
  </si>
  <si>
    <t>Ruang 4</t>
  </si>
  <si>
    <t>Ruang 5</t>
  </si>
  <si>
    <t>Ruang 6</t>
  </si>
  <si>
    <t>P1</t>
  </si>
  <si>
    <t>P2</t>
  </si>
  <si>
    <t>Tgl. Cetak</t>
  </si>
  <si>
    <t>Pengaturan Kursi Dalam Ruangan</t>
  </si>
  <si>
    <t>4 kolom 6 baris</t>
  </si>
  <si>
    <t>PENGAWAS</t>
  </si>
  <si>
    <t>NO</t>
  </si>
  <si>
    <t>010203</t>
  </si>
  <si>
    <t>070809</t>
  </si>
  <si>
    <t>060504</t>
  </si>
  <si>
    <t>121110</t>
  </si>
  <si>
    <t>030201</t>
  </si>
  <si>
    <t>040506</t>
  </si>
  <si>
    <t>090807</t>
  </si>
  <si>
    <t>101112</t>
  </si>
  <si>
    <t>151413</t>
  </si>
  <si>
    <t>01020304</t>
  </si>
  <si>
    <t>08070605</t>
  </si>
  <si>
    <t>09101112</t>
  </si>
  <si>
    <t>16151413</t>
  </si>
  <si>
    <t>17181920</t>
  </si>
  <si>
    <t>24232221</t>
  </si>
  <si>
    <t>04030201</t>
  </si>
  <si>
    <t>05060708</t>
  </si>
  <si>
    <t>12111009</t>
  </si>
  <si>
    <t>13141516</t>
  </si>
  <si>
    <t>20191817</t>
  </si>
  <si>
    <t>21222324</t>
  </si>
  <si>
    <t>0102030405</t>
  </si>
  <si>
    <t>1009080706</t>
  </si>
  <si>
    <t>1112131415</t>
  </si>
  <si>
    <t>2019181716</t>
  </si>
  <si>
    <t>2122232425</t>
  </si>
  <si>
    <t>3029282726</t>
  </si>
  <si>
    <t>3132333435</t>
  </si>
  <si>
    <t>0504030201</t>
  </si>
  <si>
    <t>0607080910</t>
  </si>
  <si>
    <t>1514131211</t>
  </si>
  <si>
    <t>1617181920</t>
  </si>
  <si>
    <t>2524232221</t>
  </si>
  <si>
    <t>2627282930</t>
  </si>
  <si>
    <t>3534333231</t>
  </si>
  <si>
    <t>010203040506</t>
  </si>
  <si>
    <t>121110090807</t>
  </si>
  <si>
    <t>131415161718</t>
  </si>
  <si>
    <t>242322212019</t>
  </si>
  <si>
    <t>252627282930</t>
  </si>
  <si>
    <t>363534333231</t>
  </si>
  <si>
    <t>373839404142</t>
  </si>
  <si>
    <t>060504030201</t>
  </si>
  <si>
    <t>070809101112</t>
  </si>
  <si>
    <t>181716151413</t>
  </si>
  <si>
    <t>192021222324</t>
  </si>
  <si>
    <t>302928272625</t>
  </si>
  <si>
    <t>313233343536</t>
  </si>
  <si>
    <t>424140393837</t>
  </si>
  <si>
    <t>37383940</t>
  </si>
  <si>
    <t>40393837</t>
  </si>
  <si>
    <t>3 kolom 3 baris</t>
  </si>
  <si>
    <t>4 kolom 3 baris</t>
  </si>
  <si>
    <t>3 kolom 4 baris</t>
  </si>
  <si>
    <t>3 kolom 5 baris</t>
  </si>
  <si>
    <t>4 kolom 4 baris</t>
  </si>
  <si>
    <t>4 kolom 5 baris</t>
  </si>
  <si>
    <t>5 kolom 6 baris</t>
  </si>
  <si>
    <t>5 kolom 5 baris</t>
  </si>
  <si>
    <t>5 kolom 4 baris</t>
  </si>
  <si>
    <t>5 kolom 7 baris</t>
  </si>
  <si>
    <t>6 kolom 7 baris</t>
  </si>
  <si>
    <t>6 kolom 5 baris</t>
  </si>
  <si>
    <t>6 kolom 6 baris</t>
  </si>
  <si>
    <t>Kode Sheet</t>
  </si>
  <si>
    <t>R3</t>
  </si>
  <si>
    <t>Jumlah Siswa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</si>
  <si>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</si>
  <si>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</si>
  <si>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</si>
  <si>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</si>
  <si>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</si>
  <si>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</si>
  <si>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</si>
  <si>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</si>
  <si>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</si>
  <si>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</si>
  <si>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</si>
  <si>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</si>
  <si>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</si>
  <si>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</si>
  <si>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</si>
  <si>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</si>
  <si>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</si>
  <si>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</si>
  <si>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</si>
  <si>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</si>
  <si>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</si>
  <si>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</si>
  <si>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</si>
  <si>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</si>
  <si>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</si>
  <si>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</si>
  <si>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</si>
  <si>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Jumlah</t>
  </si>
  <si>
    <t>KARTU INI DIBAWA SAAT UJIAN</t>
  </si>
  <si>
    <t>Ruang :</t>
  </si>
  <si>
    <t>Ruang/Jumlah/Nomor</t>
  </si>
  <si>
    <t>Daftar Hadir Peserta</t>
  </si>
  <si>
    <t>Nomor Peserta</t>
  </si>
  <si>
    <t>Nama Peserta</t>
  </si>
  <si>
    <t>Tanda Tangan</t>
  </si>
  <si>
    <t>Hari, Tanggal</t>
  </si>
  <si>
    <t>( .......................................................... )</t>
  </si>
  <si>
    <t>a.</t>
  </si>
  <si>
    <t>menanyakan jawaban soal kepada siapa pun;</t>
  </si>
  <si>
    <t>b.</t>
  </si>
  <si>
    <t>bekerjasama dengan peserta lain;</t>
  </si>
  <si>
    <t>c.</t>
  </si>
  <si>
    <t>memberi atau menerima bantuan dalam menjawab soal;</t>
  </si>
  <si>
    <t>d.</t>
  </si>
  <si>
    <t xml:space="preserve">memperlihatkan pekerjaan sendiri kepada peserta lain atau melihat  pekerjaan peserta lain; </t>
  </si>
  <si>
    <t>e.</t>
  </si>
  <si>
    <t>f.</t>
  </si>
  <si>
    <t xml:space="preserve">menggantikan atau digantikan oleh orang lain. </t>
  </si>
  <si>
    <t xml:space="preserve">Tas, buku, dan catatan dalam bentuk apapun ditinggalkan di luar ruang kelas.  </t>
  </si>
  <si>
    <t xml:space="preserve">Peserta tes membawa alat tulis menulis berupa pensil atau bolpoint, penghapus,  penggaris, dan kartu tanda peserta ujian. </t>
  </si>
  <si>
    <t>Peserta tes mengisi daftar hadir dengan menggunakan pulpen.</t>
  </si>
  <si>
    <t>Peserta Ujian yang terlambat hadir hanya diperkenankan mengikuti Ujian setelah mendapat izin dari ketua Pelaksana Ujian Tingkat Sekolah, tanpa diberi perpanjangan waktu.</t>
  </si>
  <si>
    <t>Peserta Ujian dilarang membawa alat komunikasi elektronik dan kalkulator ke Sekolah.</t>
  </si>
  <si>
    <t>Peserta Ujian mengisi identitas pada Lembar Jawab Ujian secara lengkap dan benar.</t>
  </si>
  <si>
    <t>Peserta Ujian Sekolah yang memerlukan penjelasan cara pengisian identitas pada Lembar Jawab Ujian dapat bertanya kepada pengawas ruang Ujian dengan cara mengacungkan tangan.</t>
  </si>
  <si>
    <t>Peserta Ujian diberi kesempatan untuk mengecek ketepatan  antara cover naskah dan isi naskah serta mengecek kelengkapan soal, mulai dari kelengkapan halaman soal sampai kelengkapan nomor soal.</t>
  </si>
  <si>
    <t>Selama Ujian berlangsung, peserta Ujian hanya dapat meninggalkan  ruangan dengan izin dan pengawasan dari pengawas  ruang Ujian.</t>
  </si>
  <si>
    <t>Peserta Ujian yang meninggalkan ruangan setelah membaca soal dan tidak kembali lagi sampai tanda selesai dibunyikan, dinyatakan telah selesai menempuh / mengikuti Ujian pada mata pelajaran yang terkait.</t>
  </si>
  <si>
    <t>Peserta Ujian yang telah selesai mengerjakan soal sebelum waktu Ujian berakhir diperbolehkan meninggalkan ruangan sebelum berakhirnya waktu ujian.</t>
  </si>
  <si>
    <t>Peserta Ujian berhenti mengerjakan soal setelah ada tanda berakhirnya waktu ujian.</t>
  </si>
  <si>
    <t>Selama Ujian berlangsung, peserta Ujian dilarang:</t>
  </si>
  <si>
    <t>membawa naskah soal Ujian dan Lembar Jawab Ujian keluar dari ruang ujian;</t>
  </si>
  <si>
    <t>TATA TERTIB PESERTA</t>
  </si>
  <si>
    <t>Peserta Ujian  memasuki ruangan setelah tanda masuk dibunyikan.</t>
  </si>
  <si>
    <t>Peserta Ujian mulai mengerjakan soal setelah dipersilahkan oleh pengawas ujian.</t>
  </si>
  <si>
    <t>MASJIDIN, S.Pd.I</t>
  </si>
  <si>
    <t>19780925 200801 1 004</t>
  </si>
  <si>
    <t>Pengawas</t>
  </si>
  <si>
    <t>Penilaian Tengah Semester (PTS)</t>
  </si>
  <si>
    <t>Penilaian Akhir Semester (PAS)</t>
  </si>
  <si>
    <t>Senin</t>
  </si>
  <si>
    <t>Prakarya</t>
  </si>
  <si>
    <t>AIDIL AKBAR</t>
  </si>
  <si>
    <t>ALMIRA NAFEEZA AINI</t>
  </si>
  <si>
    <t>ASKA NAJHAN ALFIQRI</t>
  </si>
  <si>
    <t>FARIS ARRAIHAN</t>
  </si>
  <si>
    <t>FATIMAH AZZAHRA</t>
  </si>
  <si>
    <t>IHTIFA</t>
  </si>
  <si>
    <t>JIRA SALZABILAH</t>
  </si>
  <si>
    <t>KHAIRUL SALEH</t>
  </si>
  <si>
    <t>M. ALBI FACHRIAN</t>
  </si>
  <si>
    <t>M. FAQIH AL-GHIFARI</t>
  </si>
  <si>
    <t>M. FAUSAN</t>
  </si>
  <si>
    <t>MUHAMMAD RIFAI</t>
  </si>
  <si>
    <t>NUR EVA NUGRAHA JENG PUTRI</t>
  </si>
  <si>
    <t>RIDHO YOGI</t>
  </si>
  <si>
    <t>Saskia Putri Nadilla</t>
  </si>
  <si>
    <t>Informatika</t>
  </si>
  <si>
    <t>Sabtu</t>
  </si>
  <si>
    <t>Seni Budaya/Informatika</t>
  </si>
  <si>
    <t>Penjas</t>
  </si>
  <si>
    <t>L S</t>
  </si>
  <si>
    <t>H N</t>
  </si>
  <si>
    <t>A Z</t>
  </si>
  <si>
    <t>A R</t>
  </si>
  <si>
    <t>L A</t>
  </si>
  <si>
    <t>L W</t>
  </si>
  <si>
    <t>S M</t>
  </si>
  <si>
    <t>8</t>
  </si>
  <si>
    <t>AISYAH LATIFAH MULYA</t>
  </si>
  <si>
    <t>7</t>
  </si>
  <si>
    <t>Alni Ainun Mahya</t>
  </si>
  <si>
    <t>9</t>
  </si>
  <si>
    <t>ARZA ADELIA</t>
  </si>
  <si>
    <t>BASO WELDAN RIZKI</t>
  </si>
  <si>
    <t>DEVITA DIRA AISYA</t>
  </si>
  <si>
    <t>DZAKI RAMADHAN</t>
  </si>
  <si>
    <t>MUHAMMAD HAIRUL</t>
  </si>
  <si>
    <t>NUR FADHILAH</t>
  </si>
  <si>
    <t>NURUL HASANAH</t>
  </si>
  <si>
    <t>RIFKA AQILAH ZAHRA</t>
  </si>
  <si>
    <t>ULFA RAMADHANI</t>
  </si>
  <si>
    <t>YOZY ALIFATUN NISA</t>
  </si>
  <si>
    <t>ASNIZAR, S.Pd</t>
  </si>
  <si>
    <t>197701042014082002</t>
  </si>
  <si>
    <t>2024/2025</t>
  </si>
  <si>
    <t>Penilaian Akhir Jenjang (PAJ)</t>
  </si>
  <si>
    <t>Rabu</t>
  </si>
  <si>
    <t>07.30 - 09.00</t>
  </si>
  <si>
    <t>09.30 - 11.00</t>
  </si>
  <si>
    <t>-</t>
  </si>
  <si>
    <t>Mulok TBTQ</t>
  </si>
  <si>
    <t>TBTQ</t>
  </si>
  <si>
    <t>A Y</t>
  </si>
  <si>
    <t>Z L</t>
  </si>
  <si>
    <t>D R</t>
  </si>
  <si>
    <t>N M</t>
  </si>
  <si>
    <t>1</t>
  </si>
  <si>
    <t>2</t>
  </si>
  <si>
    <t>3</t>
  </si>
  <si>
    <t>4</t>
  </si>
  <si>
    <t>5</t>
  </si>
  <si>
    <t>6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</si>
  <si>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</si>
  <si>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</si>
  <si>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</si>
  <si>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</si>
  <si>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</si>
  <si>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</si>
  <si>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</si>
  <si>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</si>
  <si>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</si>
  <si>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</si>
  <si>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</si>
  <si>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</si>
  <si>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</si>
  <si>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</si>
  <si>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</si>
  <si>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</si>
  <si>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</si>
  <si>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</si>
  <si>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</si>
  <si>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</si>
  <si>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Mata Pelajaran</t>
  </si>
  <si>
    <t>: ………………………………………………..</t>
  </si>
  <si>
    <t>: ......................, .........................................</t>
  </si>
  <si>
    <t>NAUFAL MUSTOLAHUL FALAH</t>
  </si>
  <si>
    <t>SURYANI</t>
  </si>
  <si>
    <t>LAMBORIS SITANGGANG, S.Pd</t>
  </si>
  <si>
    <t>HENI NOPRIYANTI, S.Pd</t>
  </si>
  <si>
    <t>ARIE RADIANSYAH, S.Pd</t>
  </si>
  <si>
    <t>LISMAWATI, S.Pd</t>
  </si>
  <si>
    <t xml:space="preserve">LELA ARSITA, S.Pd </t>
  </si>
  <si>
    <t>APRILIA YULIANTI, S.Sos</t>
  </si>
  <si>
    <t>SAMSUDDIN</t>
  </si>
  <si>
    <t>DENI RIYANTO</t>
  </si>
  <si>
    <t>NURMITA</t>
  </si>
  <si>
    <t>ZULKIFLI</t>
  </si>
  <si>
    <t>M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</si>
</sst>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[$-F800]dddd\,\ mmmm\ dd\,\ yyyy"/>
    <numFmt numFmtId="166" formatCode="0#"/>
  </numFmts>
  <fonts count="58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mbria"/>
      <family val="1"/>
      <scheme val="major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6"/>
      <color theme="1"/>
      <name val="Cambria"/>
      <family val="1"/>
      <scheme val="major"/>
    </font>
    <font>
      <b/>
      <sz val="26"/>
      <color theme="1"/>
      <name val="Cambria"/>
      <family val="1"/>
      <scheme val="major"/>
    </font>
    <font>
      <b/>
      <sz val="24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b/>
      <sz val="14"/>
      <color theme="1"/>
      <name val="Calibri"/>
      <family val="2"/>
      <scheme val="minor"/>
    </font>
    <font>
      <sz val="36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charset val="1"/>
      <scheme val="minor"/>
    </font>
    <font>
      <b/>
      <sz val="12"/>
      <color theme="1"/>
      <name val="Times New Roman"/>
      <family val="1"/>
    </font>
    <font>
      <sz val="20"/>
      <color theme="1"/>
      <name val="Times New Roman"/>
      <family val="1"/>
    </font>
    <font>
      <sz val="30"/>
      <color theme="1"/>
      <name val="Times New Roman"/>
      <family val="1"/>
    </font>
    <font>
      <b/>
      <sz val="36"/>
      <color theme="1"/>
      <name val="Times New Roman"/>
      <family val="1"/>
    </font>
    <font>
      <b/>
      <sz val="100"/>
      <color theme="1"/>
      <name val="Cambria"/>
      <family val="1"/>
      <scheme val="major"/>
    </font>
    <font>
      <b/>
      <sz val="50"/>
      <color theme="1"/>
      <name val="Times New Roman"/>
      <family val="1"/>
    </font>
    <font>
      <sz val="18"/>
      <color theme="1"/>
      <name val="Times New Roman"/>
      <family val="1"/>
    </font>
    <font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sz val="48"/>
      <color theme="0"/>
      <name val="Calibri"/>
      <family val="2"/>
      <charset val="1"/>
      <scheme val="minor"/>
    </font>
    <font>
      <sz val="48"/>
      <color theme="1"/>
      <name val="Calibri"/>
      <family val="2"/>
      <charset val="1"/>
      <scheme val="minor"/>
    </font>
    <font>
      <b/>
      <sz val="16"/>
      <color theme="1"/>
      <name val="Arial Narrow"/>
      <family val="2"/>
    </font>
  </fonts>
  <fills count="5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</fills>
  <borders count="128">
    <border>
      <left/>
      <right/>
      <top/>
      <bottom/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theme="9"/>
      </right>
      <top/>
      <bottom/>
      <diagonal/>
    </border>
    <border>
      <left style="thin">
        <color theme="9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/>
      <diagonal/>
    </border>
    <border>
      <left/>
      <right/>
      <top style="medium">
        <color theme="1" tint="0.24994659260841701"/>
      </top>
      <bottom/>
      <diagonal/>
    </border>
    <border>
      <left/>
      <right style="medium">
        <color theme="1" tint="0.24994659260841701"/>
      </right>
      <top style="medium">
        <color theme="1" tint="0.24994659260841701"/>
      </top>
      <bottom/>
      <diagonal/>
    </border>
    <border>
      <left style="medium">
        <color theme="1" tint="0.24994659260841701"/>
      </left>
      <right/>
      <top/>
      <bottom/>
      <diagonal/>
    </border>
    <border>
      <left/>
      <right style="medium">
        <color theme="1" tint="0.24994659260841701"/>
      </right>
      <top/>
      <bottom/>
      <diagonal/>
    </border>
    <border>
      <left style="medium">
        <color theme="1" tint="0.24994659260841701"/>
      </left>
      <right/>
      <top/>
      <bottom style="medium">
        <color theme="1" tint="0.24994659260841701"/>
      </bottom>
      <diagonal/>
    </border>
    <border>
      <left/>
      <right/>
      <top/>
      <bottom style="medium">
        <color theme="1" tint="0.24994659260841701"/>
      </bottom>
      <diagonal/>
    </border>
    <border>
      <left/>
      <right style="medium">
        <color theme="1" tint="0.24994659260841701"/>
      </right>
      <top/>
      <bottom style="medium">
        <color theme="1" tint="0.24994659260841701"/>
      </bottom>
      <diagonal/>
    </border>
    <border>
      <left style="medium">
        <color theme="1" tint="0.24994659260841701"/>
      </left>
      <right/>
      <top/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  <border>
      <left/>
      <right style="medium">
        <color theme="1" tint="0.24994659260841701"/>
      </right>
      <top/>
      <bottom style="double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 style="thin">
        <color theme="1" tint="0.24994659260841701"/>
      </right>
      <top/>
      <bottom style="thin">
        <color theme="1" tint="0.24994659260841701"/>
      </bottom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4" fillId="0" borderId="8" applyNumberFormat="0" applyFill="0" applyAlignment="0" applyProtection="0"/>
    <xf numFmtId="0" fontId="5" fillId="0" borderId="9" applyNumberFormat="0" applyFill="0" applyAlignment="0" applyProtection="0"/>
    <xf numFmtId="0" fontId="6" fillId="0" borderId="10" applyNumberFormat="0" applyFill="0" applyAlignment="0" applyProtection="0"/>
    <xf numFmtId="0" fontId="6" fillId="0" borderId="0" applyNumberFormat="0" applyFill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11" applyNumberFormat="0" applyAlignment="0" applyProtection="0"/>
    <xf numFmtId="0" fontId="11" fillId="14" borderId="12" applyNumberFormat="0" applyAlignment="0" applyProtection="0"/>
    <xf numFmtId="0" fontId="12" fillId="14" borderId="11" applyNumberFormat="0" applyAlignment="0" applyProtection="0"/>
    <xf numFmtId="0" fontId="13" fillId="0" borderId="13" applyNumberFormat="0" applyFill="0" applyAlignment="0" applyProtection="0"/>
    <xf numFmtId="0" fontId="14" fillId="15" borderId="14" applyNumberFormat="0" applyAlignment="0" applyProtection="0"/>
    <xf numFmtId="0" fontId="15" fillId="0" borderId="0" applyNumberFormat="0" applyFill="0" applyBorder="0" applyAlignment="0" applyProtection="0"/>
    <xf numFmtId="0" fontId="2" fillId="16" borderId="15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6" applyNumberFormat="0" applyFill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8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18" fillId="40" borderId="0" applyNumberFormat="0" applyBorder="0" applyAlignment="0" applyProtection="0"/>
    <xf numFmtId="0" fontId="19" fillId="0" borderId="0"/>
    <xf numFmtId="0" fontId="19" fillId="0" borderId="0"/>
    <xf numFmtId="0" fontId="20" fillId="0" borderId="0"/>
  </cellStyleXfs>
  <cellXfs count="59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1" xfId="0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3" borderId="0" xfId="0" applyFill="1"/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 vertical="center" indent="2"/>
    </xf>
    <xf numFmtId="0" fontId="0" fillId="42" borderId="0" xfId="0" applyFill="1" applyAlignment="1">
      <alignment horizontal="center"/>
    </xf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1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44" borderId="0" xfId="0" applyFill="1" applyAlignment="1">
      <alignment horizontal="center"/>
    </xf>
    <xf numFmtId="0" fontId="0" fillId="51" borderId="0" xfId="0" applyFill="1"/>
    <xf numFmtId="0" fontId="0" fillId="44" borderId="17" xfId="0" applyFill="1" applyBorder="1" applyAlignment="1">
      <alignment horizontal="center"/>
    </xf>
    <xf numFmtId="0" fontId="22" fillId="44" borderId="17" xfId="0" applyFont="1" applyFill="1" applyBorder="1" applyAlignment="1">
      <alignment horizontal="center"/>
    </xf>
    <xf numFmtId="0" fontId="22" fillId="53" borderId="17" xfId="0" applyFont="1" applyFill="1" applyBorder="1" applyAlignment="1">
      <alignment horizontal="center"/>
    </xf>
    <xf numFmtId="0" fontId="0" fillId="53" borderId="17" xfId="0" applyFill="1" applyBorder="1" applyAlignment="1">
      <alignment horizontal="center"/>
    </xf>
    <xf numFmtId="0" fontId="22" fillId="48" borderId="17" xfId="0" applyFont="1" applyFill="1" applyBorder="1" applyAlignment="1">
      <alignment horizontal="center"/>
    </xf>
    <xf numFmtId="0" fontId="0" fillId="48" borderId="17" xfId="0" applyFill="1" applyBorder="1" applyAlignment="1">
      <alignment horizontal="center"/>
    </xf>
    <xf numFmtId="0" fontId="22" fillId="5" borderId="17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22" fillId="47" borderId="17" xfId="0" applyFont="1" applyFill="1" applyBorder="1" applyAlignment="1">
      <alignment horizontal="center"/>
    </xf>
    <xf numFmtId="0" fontId="0" fillId="47" borderId="17" xfId="0" applyFill="1" applyBorder="1" applyAlignment="1">
      <alignment horizontal="center"/>
    </xf>
    <xf numFmtId="0" fontId="22" fillId="9" borderId="17" xfId="0" applyFont="1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0" borderId="17" xfId="0" applyNumberFormat="1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0" fillId="54" borderId="0" xfId="0" applyFill="1"/>
    <xf numFmtId="0" fontId="0" fillId="50" borderId="0" xfId="0" applyFill="1"/>
    <xf numFmtId="49" fontId="0" fillId="0" borderId="0" xfId="0" applyNumberFormat="1" applyAlignment="1" applyProtection="1">
      <alignment horizontal="center"/>
      <protection locked="0"/>
    </xf>
    <xf numFmtId="0" fontId="0" fillId="52" borderId="0" xfId="0" applyFill="1"/>
    <xf numFmtId="0" fontId="0" fillId="42" borderId="0" xfId="0" applyFill="1"/>
    <xf numFmtId="0" fontId="0" fillId="53" borderId="0" xfId="0" applyFill="1" applyAlignment="1">
      <alignment horizontal="center"/>
    </xf>
    <xf numFmtId="0" fontId="24" fillId="3" borderId="0" xfId="0" applyFont="1" applyFill="1"/>
    <xf numFmtId="0" fontId="24" fillId="3" borderId="27" xfId="0" applyFont="1" applyFill="1" applyBorder="1" applyAlignment="1">
      <alignment horizontal="center" wrapText="1"/>
    </xf>
    <xf numFmtId="0" fontId="24" fillId="3" borderId="21" xfId="0" applyFont="1" applyFill="1" applyBorder="1" applyAlignment="1">
      <alignment horizontal="left"/>
    </xf>
    <xf numFmtId="164" fontId="24" fillId="3" borderId="29" xfId="0" applyNumberFormat="1" applyFont="1" applyFill="1" applyBorder="1" applyAlignment="1">
      <alignment horizontal="center" wrapText="1"/>
    </xf>
    <xf numFmtId="0" fontId="24" fillId="3" borderId="30" xfId="0" applyFont="1" applyFill="1" applyBorder="1" applyAlignment="1">
      <alignment wrapText="1"/>
    </xf>
    <xf numFmtId="0" fontId="24" fillId="3" borderId="30" xfId="0" applyFont="1" applyFill="1" applyBorder="1"/>
    <xf numFmtId="0" fontId="24" fillId="3" borderId="30" xfId="0" applyFont="1" applyFill="1" applyBorder="1" applyAlignment="1">
      <alignment horizontal="center"/>
    </xf>
    <xf numFmtId="0" fontId="24" fillId="3" borderId="31" xfId="0" applyFont="1" applyFill="1" applyBorder="1" applyAlignment="1">
      <alignment horizontal="center"/>
    </xf>
    <xf numFmtId="0" fontId="24" fillId="3" borderId="32" xfId="0" applyFont="1" applyFill="1" applyBorder="1" applyAlignment="1">
      <alignment horizontal="left"/>
    </xf>
    <xf numFmtId="0" fontId="30" fillId="0" borderId="0" xfId="0" applyFont="1"/>
    <xf numFmtId="164" fontId="24" fillId="3" borderId="37" xfId="0" applyNumberFormat="1" applyFont="1" applyFill="1" applyBorder="1" applyAlignment="1">
      <alignment horizontal="left" vertical="center" wrapText="1"/>
    </xf>
    <xf numFmtId="0" fontId="24" fillId="3" borderId="0" xfId="0" applyFont="1" applyFill="1" applyBorder="1" applyAlignment="1">
      <alignment horizontal="left" vertical="center"/>
    </xf>
    <xf numFmtId="164" fontId="24" fillId="3" borderId="0" xfId="0" applyNumberFormat="1" applyFont="1" applyFill="1" applyBorder="1" applyAlignment="1">
      <alignment horizontal="left" vertical="center" wrapText="1"/>
    </xf>
    <xf numFmtId="0" fontId="24" fillId="3" borderId="38" xfId="0" applyFont="1" applyFill="1" applyBorder="1" applyAlignment="1">
      <alignment horizontal="left" vertical="center"/>
    </xf>
    <xf numFmtId="0" fontId="24" fillId="3" borderId="37" xfId="0" applyFont="1" applyFill="1" applyBorder="1" applyAlignment="1">
      <alignment horizontal="left" vertical="center"/>
    </xf>
    <xf numFmtId="0" fontId="24" fillId="3" borderId="37" xfId="0" applyFont="1" applyFill="1" applyBorder="1" applyAlignment="1">
      <alignment horizontal="left" vertical="center" wrapText="1"/>
    </xf>
    <xf numFmtId="0" fontId="25" fillId="3" borderId="0" xfId="0" applyFont="1" applyFill="1"/>
    <xf numFmtId="0" fontId="30" fillId="3" borderId="0" xfId="0" applyFont="1" applyFill="1"/>
    <xf numFmtId="0" fontId="0" fillId="55" borderId="0" xfId="0" applyFill="1"/>
    <xf numFmtId="0" fontId="0" fillId="3" borderId="0" xfId="0" applyFill="1" applyProtection="1"/>
    <xf numFmtId="0" fontId="0" fillId="3" borderId="0" xfId="0" applyFill="1" applyBorder="1"/>
    <xf numFmtId="0" fontId="0" fillId="3" borderId="17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49" fontId="0" fillId="0" borderId="0" xfId="0" applyNumberFormat="1" applyProtection="1">
      <protection locked="0"/>
    </xf>
    <xf numFmtId="0" fontId="1" fillId="3" borderId="59" xfId="0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/>
    </xf>
    <xf numFmtId="0" fontId="1" fillId="3" borderId="60" xfId="0" applyFont="1" applyFill="1" applyBorder="1" applyAlignment="1">
      <alignment horizontal="center" vertical="center"/>
    </xf>
    <xf numFmtId="0" fontId="35" fillId="3" borderId="29" xfId="0" applyFont="1" applyFill="1" applyBorder="1" applyAlignment="1">
      <alignment horizontal="center"/>
    </xf>
    <xf numFmtId="0" fontId="35" fillId="3" borderId="19" xfId="0" applyFont="1" applyFill="1" applyBorder="1" applyAlignment="1">
      <alignment horizontal="center"/>
    </xf>
    <xf numFmtId="0" fontId="35" fillId="3" borderId="19" xfId="0" applyFont="1" applyFill="1" applyBorder="1" applyAlignment="1">
      <alignment horizontal="left" indent="1"/>
    </xf>
    <xf numFmtId="0" fontId="35" fillId="3" borderId="57" xfId="0" applyFont="1" applyFill="1" applyBorder="1" applyAlignment="1">
      <alignment horizontal="center"/>
    </xf>
    <xf numFmtId="0" fontId="35" fillId="3" borderId="31" xfId="0" applyFont="1" applyFill="1" applyBorder="1" applyAlignment="1">
      <alignment horizontal="center"/>
    </xf>
    <xf numFmtId="0" fontId="35" fillId="3" borderId="33" xfId="0" applyFont="1" applyFill="1" applyBorder="1" applyAlignment="1">
      <alignment horizontal="center"/>
    </xf>
    <xf numFmtId="0" fontId="35" fillId="3" borderId="33" xfId="0" applyFont="1" applyFill="1" applyBorder="1" applyAlignment="1">
      <alignment horizontal="left" indent="1"/>
    </xf>
    <xf numFmtId="0" fontId="35" fillId="3" borderId="58" xfId="0" applyFont="1" applyFill="1" applyBorder="1" applyAlignment="1">
      <alignment horizontal="center"/>
    </xf>
    <xf numFmtId="14" fontId="0" fillId="3" borderId="17" xfId="0" applyNumberFormat="1" applyFill="1" applyBorder="1" applyAlignment="1" applyProtection="1">
      <alignment horizontal="center"/>
      <protection locked="0"/>
    </xf>
    <xf numFmtId="0" fontId="0" fillId="3" borderId="37" xfId="0" applyFill="1" applyBorder="1" applyProtection="1"/>
    <xf numFmtId="0" fontId="0" fillId="3" borderId="17" xfId="0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0" fillId="0" borderId="0" xfId="0" applyFill="1"/>
    <xf numFmtId="0" fontId="40" fillId="3" borderId="0" xfId="0" applyFont="1" applyFill="1" applyAlignment="1">
      <alignment horizontal="center"/>
    </xf>
    <xf numFmtId="0" fontId="22" fillId="3" borderId="59" xfId="0" applyFont="1" applyFill="1" applyBorder="1" applyAlignment="1">
      <alignment horizontal="center" vertical="center"/>
    </xf>
    <xf numFmtId="0" fontId="22" fillId="3" borderId="55" xfId="0" applyFont="1" applyFill="1" applyBorder="1" applyAlignment="1">
      <alignment horizontal="center" vertical="center"/>
    </xf>
    <xf numFmtId="0" fontId="22" fillId="3" borderId="60" xfId="0" applyFont="1" applyFill="1" applyBorder="1" applyAlignment="1">
      <alignment horizontal="center" vertical="center"/>
    </xf>
    <xf numFmtId="0" fontId="0" fillId="3" borderId="56" xfId="0" applyFill="1" applyBorder="1" applyAlignment="1">
      <alignment horizontal="center" vertical="top"/>
    </xf>
    <xf numFmtId="0" fontId="0" fillId="3" borderId="56" xfId="0" applyFill="1" applyBorder="1" applyAlignment="1">
      <alignment horizontal="left" vertical="top" indent="1"/>
    </xf>
    <xf numFmtId="0" fontId="0" fillId="3" borderId="19" xfId="0" applyFill="1" applyBorder="1" applyAlignment="1">
      <alignment horizontal="center" vertical="top"/>
    </xf>
    <xf numFmtId="0" fontId="0" fillId="3" borderId="19" xfId="0" applyFill="1" applyBorder="1" applyAlignment="1">
      <alignment horizontal="left" vertical="top" indent="1"/>
    </xf>
    <xf numFmtId="0" fontId="0" fillId="3" borderId="20" xfId="0" applyFill="1" applyBorder="1" applyAlignment="1">
      <alignment horizontal="center" vertical="top"/>
    </xf>
    <xf numFmtId="0" fontId="0" fillId="3" borderId="20" xfId="0" applyFill="1" applyBorder="1" applyAlignment="1">
      <alignment horizontal="left" vertical="top" indent="1"/>
    </xf>
    <xf numFmtId="0" fontId="0" fillId="3" borderId="18" xfId="0" applyFill="1" applyBorder="1" applyAlignment="1">
      <alignment horizontal="center" vertical="top"/>
    </xf>
    <xf numFmtId="0" fontId="0" fillId="3" borderId="18" xfId="0" applyFill="1" applyBorder="1" applyAlignment="1">
      <alignment horizontal="left" vertical="top" indent="1"/>
    </xf>
    <xf numFmtId="14" fontId="0" fillId="3" borderId="18" xfId="0" applyNumberFormat="1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>
      <alignment horizontal="center" vertical="top"/>
    </xf>
    <xf numFmtId="0" fontId="0" fillId="3" borderId="33" xfId="0" applyFill="1" applyBorder="1" applyAlignment="1">
      <alignment horizontal="left" vertical="top" indent="1"/>
    </xf>
    <xf numFmtId="0" fontId="0" fillId="3" borderId="49" xfId="0" applyFill="1" applyBorder="1" applyProtection="1"/>
    <xf numFmtId="0" fontId="22" fillId="44" borderId="21" xfId="0" applyFont="1" applyFill="1" applyBorder="1" applyAlignment="1">
      <alignment horizontal="center"/>
    </xf>
    <xf numFmtId="0" fontId="22" fillId="9" borderId="21" xfId="0" applyFont="1" applyFill="1" applyBorder="1" applyAlignment="1">
      <alignment horizontal="center"/>
    </xf>
    <xf numFmtId="0" fontId="0" fillId="54" borderId="21" xfId="0" applyFill="1" applyBorder="1"/>
    <xf numFmtId="0" fontId="22" fillId="5" borderId="21" xfId="0" applyFont="1" applyFill="1" applyBorder="1" applyAlignment="1">
      <alignment horizontal="center"/>
    </xf>
    <xf numFmtId="0" fontId="22" fillId="48" borderId="21" xfId="0" applyFont="1" applyFill="1" applyBorder="1" applyAlignment="1">
      <alignment horizontal="center"/>
    </xf>
    <xf numFmtId="0" fontId="22" fillId="53" borderId="21" xfId="0" applyFont="1" applyFill="1" applyBorder="1" applyAlignment="1">
      <alignment horizontal="center"/>
    </xf>
    <xf numFmtId="0" fontId="22" fillId="47" borderId="21" xfId="0" applyFont="1" applyFill="1" applyBorder="1" applyAlignment="1">
      <alignment horizontal="center"/>
    </xf>
    <xf numFmtId="0" fontId="22" fillId="44" borderId="66" xfId="0" applyFont="1" applyFill="1" applyBorder="1" applyAlignment="1">
      <alignment horizontal="center"/>
    </xf>
    <xf numFmtId="0" fontId="22" fillId="44" borderId="28" xfId="0" applyFont="1" applyFill="1" applyBorder="1" applyAlignment="1">
      <alignment horizontal="center"/>
    </xf>
    <xf numFmtId="0" fontId="0" fillId="0" borderId="28" xfId="0" applyFill="1" applyBorder="1" applyProtection="1">
      <protection locked="0"/>
    </xf>
    <xf numFmtId="0" fontId="0" fillId="54" borderId="37" xfId="0" applyFill="1" applyBorder="1"/>
    <xf numFmtId="0" fontId="0" fillId="54" borderId="38" xfId="0" applyFill="1" applyBorder="1"/>
    <xf numFmtId="0" fontId="22" fillId="9" borderId="66" xfId="0" applyFont="1" applyFill="1" applyBorder="1" applyAlignment="1">
      <alignment horizontal="center"/>
    </xf>
    <xf numFmtId="0" fontId="22" fillId="9" borderId="28" xfId="0" applyFont="1" applyFill="1" applyBorder="1" applyAlignment="1">
      <alignment horizontal="center"/>
    </xf>
    <xf numFmtId="0" fontId="0" fillId="54" borderId="66" xfId="0" applyFill="1" applyBorder="1"/>
    <xf numFmtId="0" fontId="0" fillId="54" borderId="28" xfId="0" applyFill="1" applyBorder="1"/>
    <xf numFmtId="0" fontId="22" fillId="5" borderId="66" xfId="0" applyFont="1" applyFill="1" applyBorder="1" applyAlignment="1">
      <alignment horizontal="center"/>
    </xf>
    <xf numFmtId="0" fontId="22" fillId="5" borderId="28" xfId="0" applyFont="1" applyFill="1" applyBorder="1" applyAlignment="1">
      <alignment horizontal="center"/>
    </xf>
    <xf numFmtId="0" fontId="22" fillId="48" borderId="66" xfId="0" applyFont="1" applyFill="1" applyBorder="1" applyAlignment="1">
      <alignment horizontal="center"/>
    </xf>
    <xf numFmtId="0" fontId="22" fillId="48" borderId="28" xfId="0" applyFont="1" applyFill="1" applyBorder="1" applyAlignment="1">
      <alignment horizontal="center"/>
    </xf>
    <xf numFmtId="0" fontId="22" fillId="53" borderId="66" xfId="0" applyFont="1" applyFill="1" applyBorder="1" applyAlignment="1">
      <alignment horizontal="center"/>
    </xf>
    <xf numFmtId="0" fontId="22" fillId="53" borderId="28" xfId="0" applyFont="1" applyFill="1" applyBorder="1" applyAlignment="1">
      <alignment horizontal="center"/>
    </xf>
    <xf numFmtId="0" fontId="22" fillId="47" borderId="66" xfId="0" applyFont="1" applyFill="1" applyBorder="1" applyAlignment="1">
      <alignment horizontal="center"/>
    </xf>
    <xf numFmtId="0" fontId="22" fillId="47" borderId="28" xfId="0" applyFont="1" applyFill="1" applyBorder="1" applyAlignment="1">
      <alignment horizontal="center"/>
    </xf>
    <xf numFmtId="0" fontId="22" fillId="44" borderId="67" xfId="0" applyFont="1" applyFill="1" applyBorder="1" applyAlignment="1">
      <alignment horizontal="center"/>
    </xf>
    <xf numFmtId="0" fontId="22" fillId="9" borderId="67" xfId="0" applyFont="1" applyFill="1" applyBorder="1" applyAlignment="1">
      <alignment horizontal="center"/>
    </xf>
    <xf numFmtId="0" fontId="0" fillId="54" borderId="67" xfId="0" applyFill="1" applyBorder="1"/>
    <xf numFmtId="0" fontId="22" fillId="5" borderId="67" xfId="0" applyFont="1" applyFill="1" applyBorder="1" applyAlignment="1">
      <alignment horizontal="center"/>
    </xf>
    <xf numFmtId="0" fontId="22" fillId="48" borderId="67" xfId="0" applyFont="1" applyFill="1" applyBorder="1" applyAlignment="1">
      <alignment horizontal="center"/>
    </xf>
    <xf numFmtId="0" fontId="22" fillId="53" borderId="67" xfId="0" applyFont="1" applyFill="1" applyBorder="1" applyAlignment="1">
      <alignment horizontal="center"/>
    </xf>
    <xf numFmtId="0" fontId="22" fillId="47" borderId="67" xfId="0" applyFont="1" applyFill="1" applyBorder="1" applyAlignment="1">
      <alignment horizontal="center"/>
    </xf>
    <xf numFmtId="0" fontId="0" fillId="54" borderId="23" xfId="0" applyFill="1" applyBorder="1" applyProtection="1"/>
    <xf numFmtId="0" fontId="22" fillId="44" borderId="66" xfId="0" applyFont="1" applyFill="1" applyBorder="1" applyAlignment="1" applyProtection="1">
      <alignment horizontal="center"/>
    </xf>
    <xf numFmtId="0" fontId="0" fillId="44" borderId="66" xfId="0" applyFill="1" applyBorder="1" applyAlignment="1" applyProtection="1">
      <alignment horizontal="center"/>
    </xf>
    <xf numFmtId="0" fontId="0" fillId="54" borderId="37" xfId="0" applyFill="1" applyBorder="1" applyProtection="1"/>
    <xf numFmtId="0" fontId="0" fillId="54" borderId="0" xfId="0" applyFill="1" applyBorder="1"/>
    <xf numFmtId="0" fontId="22" fillId="9" borderId="66" xfId="0" applyFont="1" applyFill="1" applyBorder="1" applyAlignment="1" applyProtection="1">
      <alignment horizontal="center"/>
    </xf>
    <xf numFmtId="0" fontId="0" fillId="9" borderId="66" xfId="0" applyFill="1" applyBorder="1" applyAlignment="1" applyProtection="1">
      <alignment horizontal="center"/>
    </xf>
    <xf numFmtId="0" fontId="22" fillId="5" borderId="66" xfId="0" applyFont="1" applyFill="1" applyBorder="1" applyAlignment="1" applyProtection="1">
      <alignment horizontal="center"/>
    </xf>
    <xf numFmtId="0" fontId="0" fillId="5" borderId="66" xfId="0" applyFill="1" applyBorder="1" applyAlignment="1" applyProtection="1">
      <alignment horizontal="center"/>
    </xf>
    <xf numFmtId="0" fontId="22" fillId="48" borderId="66" xfId="0" applyFont="1" applyFill="1" applyBorder="1" applyAlignment="1" applyProtection="1">
      <alignment horizontal="center"/>
    </xf>
    <xf numFmtId="0" fontId="0" fillId="48" borderId="66" xfId="0" applyFill="1" applyBorder="1" applyAlignment="1" applyProtection="1">
      <alignment horizontal="center"/>
    </xf>
    <xf numFmtId="0" fontId="22" fillId="53" borderId="66" xfId="0" applyFont="1" applyFill="1" applyBorder="1" applyAlignment="1" applyProtection="1">
      <alignment horizontal="center"/>
    </xf>
    <xf numFmtId="0" fontId="0" fillId="53" borderId="66" xfId="0" applyFill="1" applyBorder="1" applyAlignment="1" applyProtection="1">
      <alignment horizontal="center"/>
    </xf>
    <xf numFmtId="0" fontId="22" fillId="47" borderId="66" xfId="0" applyFont="1" applyFill="1" applyBorder="1" applyAlignment="1" applyProtection="1">
      <alignment horizontal="center"/>
    </xf>
    <xf numFmtId="0" fontId="0" fillId="47" borderId="66" xfId="0" applyFill="1" applyBorder="1" applyAlignment="1" applyProtection="1">
      <alignment horizontal="center"/>
    </xf>
    <xf numFmtId="0" fontId="0" fillId="54" borderId="39" xfId="0" applyFill="1" applyBorder="1" applyProtection="1"/>
    <xf numFmtId="0" fontId="0" fillId="54" borderId="33" xfId="0" applyFill="1" applyBorder="1"/>
    <xf numFmtId="0" fontId="0" fillId="54" borderId="6" xfId="0" applyFill="1" applyBorder="1"/>
    <xf numFmtId="0" fontId="0" fillId="0" borderId="21" xfId="0" applyFill="1" applyBorder="1" applyProtection="1">
      <protection locked="0"/>
    </xf>
    <xf numFmtId="0" fontId="0" fillId="54" borderId="70" xfId="0" applyFill="1" applyBorder="1"/>
    <xf numFmtId="0" fontId="0" fillId="54" borderId="36" xfId="0" applyFill="1" applyBorder="1" applyProtection="1"/>
    <xf numFmtId="0" fontId="22" fillId="44" borderId="28" xfId="0" applyFont="1" applyFill="1" applyBorder="1" applyAlignment="1" applyProtection="1">
      <alignment horizontal="center"/>
    </xf>
    <xf numFmtId="0" fontId="0" fillId="44" borderId="28" xfId="0" applyFill="1" applyBorder="1" applyAlignment="1" applyProtection="1">
      <alignment horizontal="center"/>
    </xf>
    <xf numFmtId="0" fontId="0" fillId="54" borderId="38" xfId="0" applyFill="1" applyBorder="1" applyProtection="1"/>
    <xf numFmtId="0" fontId="22" fillId="9" borderId="28" xfId="0" applyFont="1" applyFill="1" applyBorder="1" applyAlignment="1" applyProtection="1">
      <alignment horizontal="center"/>
    </xf>
    <xf numFmtId="0" fontId="0" fillId="9" borderId="28" xfId="0" applyFill="1" applyBorder="1" applyAlignment="1" applyProtection="1">
      <alignment horizontal="center"/>
    </xf>
    <xf numFmtId="0" fontId="22" fillId="5" borderId="28" xfId="0" applyFont="1" applyFill="1" applyBorder="1" applyAlignment="1" applyProtection="1">
      <alignment horizontal="center"/>
    </xf>
    <xf numFmtId="0" fontId="0" fillId="5" borderId="28" xfId="0" applyFill="1" applyBorder="1" applyAlignment="1" applyProtection="1">
      <alignment horizontal="center"/>
    </xf>
    <xf numFmtId="0" fontId="22" fillId="48" borderId="28" xfId="0" applyFont="1" applyFill="1" applyBorder="1" applyAlignment="1" applyProtection="1">
      <alignment horizontal="center"/>
    </xf>
    <xf numFmtId="0" fontId="0" fillId="48" borderId="28" xfId="0" applyFill="1" applyBorder="1" applyAlignment="1" applyProtection="1">
      <alignment horizontal="center"/>
    </xf>
    <xf numFmtId="0" fontId="22" fillId="53" borderId="28" xfId="0" applyFont="1" applyFill="1" applyBorder="1" applyAlignment="1" applyProtection="1">
      <alignment horizontal="center"/>
    </xf>
    <xf numFmtId="0" fontId="0" fillId="53" borderId="28" xfId="0" applyFill="1" applyBorder="1" applyAlignment="1" applyProtection="1">
      <alignment horizontal="center"/>
    </xf>
    <xf numFmtId="0" fontId="22" fillId="47" borderId="28" xfId="0" applyFont="1" applyFill="1" applyBorder="1" applyAlignment="1" applyProtection="1">
      <alignment horizontal="center"/>
    </xf>
    <xf numFmtId="0" fontId="0" fillId="47" borderId="28" xfId="0" applyFill="1" applyBorder="1" applyAlignment="1" applyProtection="1">
      <alignment horizontal="center"/>
    </xf>
    <xf numFmtId="0" fontId="0" fillId="54" borderId="41" xfId="0" applyFill="1" applyBorder="1" applyProtection="1"/>
    <xf numFmtId="0" fontId="0" fillId="0" borderId="66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67" xfId="0" applyBorder="1" applyProtection="1">
      <protection locked="0"/>
    </xf>
    <xf numFmtId="0" fontId="25" fillId="56" borderId="0" xfId="0" applyFont="1" applyFill="1"/>
    <xf numFmtId="0" fontId="30" fillId="56" borderId="0" xfId="0" applyFont="1" applyFill="1"/>
    <xf numFmtId="0" fontId="30" fillId="56" borderId="0" xfId="0" applyFont="1" applyFill="1" applyProtection="1"/>
    <xf numFmtId="0" fontId="25" fillId="56" borderId="48" xfId="0" applyFont="1" applyFill="1" applyBorder="1"/>
    <xf numFmtId="0" fontId="30" fillId="56" borderId="49" xfId="0" applyFont="1" applyFill="1" applyBorder="1"/>
    <xf numFmtId="0" fontId="25" fillId="56" borderId="50" xfId="0" applyFont="1" applyFill="1" applyBorder="1"/>
    <xf numFmtId="0" fontId="30" fillId="56" borderId="51" xfId="0" applyFont="1" applyFill="1" applyBorder="1"/>
    <xf numFmtId="0" fontId="25" fillId="56" borderId="37" xfId="0" applyFont="1" applyFill="1" applyBorder="1"/>
    <xf numFmtId="0" fontId="34" fillId="56" borderId="0" xfId="0" applyFont="1" applyFill="1"/>
    <xf numFmtId="0" fontId="30" fillId="56" borderId="0" xfId="0" applyFont="1" applyFill="1" applyBorder="1"/>
    <xf numFmtId="0" fontId="30" fillId="56" borderId="0" xfId="0" applyFont="1" applyFill="1" applyBorder="1" applyAlignment="1">
      <alignment vertical="top"/>
    </xf>
    <xf numFmtId="0" fontId="25" fillId="56" borderId="34" xfId="0" applyFont="1" applyFill="1" applyBorder="1"/>
    <xf numFmtId="0" fontId="25" fillId="56" borderId="0" xfId="0" applyFont="1" applyFill="1" applyBorder="1"/>
    <xf numFmtId="0" fontId="30" fillId="56" borderId="0" xfId="0" applyNumberFormat="1" applyFont="1" applyFill="1" applyBorder="1"/>
    <xf numFmtId="0" fontId="30" fillId="56" borderId="0" xfId="0" applyNumberFormat="1" applyFont="1" applyFill="1"/>
    <xf numFmtId="14" fontId="22" fillId="0" borderId="17" xfId="0" applyNumberFormat="1" applyFont="1" applyFill="1" applyBorder="1" applyAlignment="1" applyProtection="1">
      <alignment horizontal="center"/>
      <protection locked="0"/>
    </xf>
    <xf numFmtId="0" fontId="30" fillId="0" borderId="17" xfId="0" applyFont="1" applyFill="1" applyBorder="1" applyAlignment="1" applyProtection="1">
      <alignment horizontal="center"/>
      <protection locked="0"/>
    </xf>
    <xf numFmtId="0" fontId="18" fillId="3" borderId="0" xfId="0" applyFont="1" applyFill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 indent="1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 inden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 indent="1"/>
    </xf>
    <xf numFmtId="14" fontId="0" fillId="3" borderId="17" xfId="0" applyNumberFormat="1" applyFill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left" vertical="center" indent="1"/>
      <protection locked="0"/>
    </xf>
    <xf numFmtId="0" fontId="1" fillId="0" borderId="7" xfId="0" applyFont="1" applyBorder="1" applyAlignment="1" applyProtection="1">
      <alignment horizontal="left" vertical="center" indent="1"/>
      <protection locked="0"/>
    </xf>
    <xf numFmtId="0" fontId="0" fillId="3" borderId="22" xfId="0" applyFill="1" applyBorder="1" applyProtection="1"/>
    <xf numFmtId="0" fontId="0" fillId="3" borderId="51" xfId="0" applyFill="1" applyBorder="1" applyProtection="1"/>
    <xf numFmtId="0" fontId="0" fillId="3" borderId="52" xfId="0" applyFill="1" applyBorder="1" applyProtection="1"/>
    <xf numFmtId="0" fontId="0" fillId="0" borderId="0" xfId="0" applyProtection="1"/>
    <xf numFmtId="0" fontId="0" fillId="3" borderId="62" xfId="0" applyFill="1" applyBorder="1" applyProtection="1"/>
    <xf numFmtId="0" fontId="0" fillId="3" borderId="54" xfId="0" applyFill="1" applyBorder="1" applyProtection="1"/>
    <xf numFmtId="0" fontId="0" fillId="3" borderId="0" xfId="0" applyFill="1" applyBorder="1" applyProtection="1"/>
    <xf numFmtId="0" fontId="0" fillId="3" borderId="48" xfId="0" applyFill="1" applyBorder="1" applyProtection="1"/>
    <xf numFmtId="0" fontId="0" fillId="0" borderId="0" xfId="0" applyBorder="1" applyProtection="1"/>
    <xf numFmtId="49" fontId="0" fillId="0" borderId="51" xfId="0" applyNumberFormat="1" applyBorder="1" applyProtection="1">
      <protection locked="0"/>
    </xf>
    <xf numFmtId="49" fontId="0" fillId="0" borderId="0" xfId="0" applyNumberFormat="1" applyBorder="1" applyProtection="1">
      <protection locked="0"/>
    </xf>
    <xf numFmtId="49" fontId="0" fillId="0" borderId="49" xfId="0" applyNumberFormat="1" applyBorder="1" applyProtection="1">
      <protection locked="0"/>
    </xf>
    <xf numFmtId="49" fontId="0" fillId="0" borderId="52" xfId="0" applyNumberFormat="1" applyBorder="1" applyProtection="1">
      <protection locked="0"/>
    </xf>
    <xf numFmtId="49" fontId="0" fillId="0" borderId="53" xfId="0" applyNumberFormat="1" applyBorder="1" applyProtection="1">
      <protection locked="0"/>
    </xf>
    <xf numFmtId="49" fontId="0" fillId="0" borderId="54" xfId="0" applyNumberFormat="1" applyBorder="1" applyProtection="1">
      <protection locked="0"/>
    </xf>
    <xf numFmtId="0" fontId="22" fillId="0" borderId="17" xfId="0" applyFont="1" applyBorder="1" applyAlignment="1">
      <alignment horizontal="center" vertical="center"/>
    </xf>
    <xf numFmtId="49" fontId="0" fillId="0" borderId="18" xfId="0" applyNumberFormat="1" applyBorder="1" applyProtection="1">
      <protection locked="0"/>
    </xf>
    <xf numFmtId="49" fontId="0" fillId="0" borderId="19" xfId="0" applyNumberFormat="1" applyBorder="1" applyProtection="1">
      <protection locked="0"/>
    </xf>
    <xf numFmtId="49" fontId="0" fillId="0" borderId="20" xfId="0" applyNumberFormat="1" applyBorder="1" applyProtection="1">
      <protection locked="0"/>
    </xf>
    <xf numFmtId="0" fontId="0" fillId="3" borderId="0" xfId="0" applyFill="1" applyBorder="1" applyAlignment="1" applyProtection="1"/>
    <xf numFmtId="49" fontId="0" fillId="3" borderId="0" xfId="0" applyNumberFormat="1" applyFill="1" applyBorder="1" applyAlignment="1" applyProtection="1">
      <alignment vertical="center"/>
    </xf>
    <xf numFmtId="49" fontId="0" fillId="3" borderId="0" xfId="0" applyNumberFormat="1" applyFill="1" applyAlignment="1" applyProtection="1">
      <alignment horizontal="center" vertical="center"/>
    </xf>
    <xf numFmtId="0" fontId="0" fillId="3" borderId="23" xfId="0" applyFill="1" applyBorder="1" applyProtection="1"/>
    <xf numFmtId="0" fontId="0" fillId="3" borderId="25" xfId="0" applyFill="1" applyBorder="1" applyProtection="1"/>
    <xf numFmtId="0" fontId="0" fillId="3" borderId="36" xfId="0" applyFill="1" applyBorder="1" applyProtection="1"/>
    <xf numFmtId="0" fontId="0" fillId="3" borderId="38" xfId="0" applyFill="1" applyBorder="1" applyProtection="1"/>
    <xf numFmtId="0" fontId="22" fillId="3" borderId="0" xfId="0" applyFont="1" applyFill="1" applyBorder="1" applyAlignment="1" applyProtection="1">
      <alignment vertical="center"/>
    </xf>
    <xf numFmtId="0" fontId="0" fillId="3" borderId="39" xfId="0" applyFill="1" applyBorder="1" applyProtection="1"/>
    <xf numFmtId="0" fontId="0" fillId="3" borderId="40" xfId="0" applyFill="1" applyBorder="1" applyProtection="1"/>
    <xf numFmtId="0" fontId="0" fillId="3" borderId="41" xfId="0" applyFill="1" applyBorder="1" applyProtection="1"/>
    <xf numFmtId="0" fontId="42" fillId="3" borderId="0" xfId="0" applyFont="1" applyFill="1" applyBorder="1" applyProtection="1"/>
    <xf numFmtId="0" fontId="18" fillId="3" borderId="0" xfId="0" applyFont="1" applyFill="1" applyBorder="1" applyProtection="1"/>
    <xf numFmtId="0" fontId="18" fillId="3" borderId="25" xfId="0" applyFont="1" applyFill="1" applyBorder="1" applyProtection="1"/>
    <xf numFmtId="0" fontId="18" fillId="3" borderId="0" xfId="0" applyFont="1" applyFill="1" applyBorder="1" applyAlignment="1" applyProtection="1"/>
    <xf numFmtId="0" fontId="18" fillId="3" borderId="40" xfId="0" applyFont="1" applyFill="1" applyBorder="1" applyProtection="1"/>
    <xf numFmtId="0" fontId="18" fillId="0" borderId="0" xfId="0" applyFont="1" applyBorder="1" applyProtection="1"/>
    <xf numFmtId="0" fontId="18" fillId="0" borderId="0" xfId="0" applyFont="1" applyProtection="1"/>
    <xf numFmtId="0" fontId="43" fillId="3" borderId="0" xfId="0" applyFont="1" applyFill="1" applyBorder="1" applyAlignment="1" applyProtection="1">
      <alignment vertical="center"/>
    </xf>
    <xf numFmtId="49" fontId="18" fillId="3" borderId="0" xfId="0" quotePrefix="1" applyNumberFormat="1" applyFont="1" applyFill="1" applyProtection="1"/>
    <xf numFmtId="49" fontId="18" fillId="3" borderId="0" xfId="0" applyNumberFormat="1" applyFont="1" applyFill="1" applyProtection="1"/>
    <xf numFmtId="0" fontId="18" fillId="3" borderId="0" xfId="0" applyFont="1" applyFill="1" applyProtection="1"/>
    <xf numFmtId="0" fontId="0" fillId="3" borderId="0" xfId="0" applyFill="1" applyBorder="1" applyAlignment="1" applyProtection="1">
      <alignment vertical="top" wrapText="1"/>
    </xf>
    <xf numFmtId="0" fontId="44" fillId="3" borderId="0" xfId="0" applyFont="1" applyFill="1" applyBorder="1" applyAlignment="1" applyProtection="1">
      <alignment vertical="top"/>
    </xf>
    <xf numFmtId="0" fontId="44" fillId="3" borderId="0" xfId="0" applyFont="1" applyFill="1" applyBorder="1" applyAlignment="1" applyProtection="1">
      <alignment vertical="center" wrapText="1"/>
    </xf>
    <xf numFmtId="0" fontId="21" fillId="3" borderId="0" xfId="0" applyFont="1" applyFill="1" applyAlignment="1">
      <alignment vertical="center"/>
    </xf>
    <xf numFmtId="0" fontId="18" fillId="3" borderId="0" xfId="0" applyFont="1" applyFill="1"/>
    <xf numFmtId="0" fontId="1" fillId="3" borderId="4" xfId="0" applyFont="1" applyFill="1" applyBorder="1" applyAlignment="1" applyProtection="1">
      <alignment horizontal="left" vertical="center" indent="1"/>
      <protection locked="0"/>
    </xf>
    <xf numFmtId="0" fontId="1" fillId="6" borderId="28" xfId="0" applyFont="1" applyFill="1" applyBorder="1" applyAlignment="1" applyProtection="1">
      <alignment horizontal="left" vertical="center" indent="1"/>
    </xf>
    <xf numFmtId="0" fontId="0" fillId="3" borderId="0" xfId="0" applyFont="1" applyFill="1" applyAlignment="1">
      <alignment horizontal="left"/>
    </xf>
    <xf numFmtId="0" fontId="18" fillId="3" borderId="0" xfId="0" applyFont="1" applyFill="1" applyAlignment="1">
      <alignment horizontal="left"/>
    </xf>
    <xf numFmtId="0" fontId="0" fillId="50" borderId="0" xfId="0" applyFill="1" applyAlignment="1">
      <alignment horizontal="center"/>
    </xf>
    <xf numFmtId="0" fontId="0" fillId="50" borderId="0" xfId="0" applyFill="1" applyAlignment="1"/>
    <xf numFmtId="0" fontId="0" fillId="9" borderId="71" xfId="0" applyFill="1" applyBorder="1"/>
    <xf numFmtId="0" fontId="0" fillId="9" borderId="72" xfId="0" applyFill="1" applyBorder="1"/>
    <xf numFmtId="0" fontId="30" fillId="56" borderId="0" xfId="0" applyFont="1" applyFill="1" applyBorder="1" applyAlignment="1">
      <alignment vertical="top" wrapText="1"/>
    </xf>
    <xf numFmtId="0" fontId="25" fillId="56" borderId="49" xfId="0" applyFont="1" applyFill="1" applyBorder="1"/>
    <xf numFmtId="0" fontId="0" fillId="9" borderId="0" xfId="0" applyFill="1" applyBorder="1"/>
    <xf numFmtId="0" fontId="0" fillId="56" borderId="0" xfId="0" applyFill="1" applyBorder="1"/>
    <xf numFmtId="0" fontId="0" fillId="0" borderId="0" xfId="0" applyFill="1" applyBorder="1"/>
    <xf numFmtId="0" fontId="0" fillId="3" borderId="73" xfId="0" applyFill="1" applyBorder="1" applyAlignment="1" applyProtection="1">
      <alignment vertical="center"/>
      <protection hidden="1"/>
    </xf>
    <xf numFmtId="0" fontId="0" fillId="3" borderId="74" xfId="0" applyFill="1" applyBorder="1" applyAlignment="1" applyProtection="1">
      <alignment vertical="center"/>
      <protection hidden="1"/>
    </xf>
    <xf numFmtId="0" fontId="0" fillId="3" borderId="75" xfId="0" applyFill="1" applyBorder="1" applyAlignment="1" applyProtection="1">
      <alignment vertical="center"/>
      <protection hidden="1"/>
    </xf>
    <xf numFmtId="0" fontId="0" fillId="3" borderId="76" xfId="0" applyFill="1" applyBorder="1" applyAlignment="1" applyProtection="1">
      <alignment vertical="center"/>
      <protection hidden="1"/>
    </xf>
    <xf numFmtId="0" fontId="0" fillId="3" borderId="77" xfId="0" applyFill="1" applyBorder="1" applyAlignment="1" applyProtection="1">
      <alignment vertical="center"/>
      <protection hidden="1"/>
    </xf>
    <xf numFmtId="0" fontId="0" fillId="3" borderId="78" xfId="0" applyFill="1" applyBorder="1" applyAlignment="1" applyProtection="1">
      <alignment vertical="center"/>
      <protection hidden="1"/>
    </xf>
    <xf numFmtId="0" fontId="0" fillId="3" borderId="79" xfId="0" applyFill="1" applyBorder="1" applyAlignment="1" applyProtection="1">
      <alignment vertical="center"/>
      <protection hidden="1"/>
    </xf>
    <xf numFmtId="0" fontId="0" fillId="3" borderId="80" xfId="0" applyFill="1" applyBorder="1" applyAlignment="1" applyProtection="1">
      <alignment vertical="center"/>
      <protection hidden="1"/>
    </xf>
    <xf numFmtId="0" fontId="0" fillId="3" borderId="81" xfId="0" applyFill="1" applyBorder="1" applyAlignment="1" applyProtection="1">
      <alignment vertical="center"/>
      <protection hidden="1"/>
    </xf>
    <xf numFmtId="0" fontId="0" fillId="3" borderId="82" xfId="0" applyFill="1" applyBorder="1" applyAlignment="1" applyProtection="1">
      <alignment vertical="center"/>
      <protection hidden="1"/>
    </xf>
    <xf numFmtId="0" fontId="0" fillId="3" borderId="38" xfId="0" applyFill="1" applyBorder="1" applyAlignment="1" applyProtection="1">
      <alignment vertical="center"/>
      <protection hidden="1"/>
    </xf>
    <xf numFmtId="0" fontId="0" fillId="3" borderId="25" xfId="0" applyFill="1" applyBorder="1" applyAlignment="1" applyProtection="1">
      <alignment vertical="center"/>
      <protection hidden="1"/>
    </xf>
    <xf numFmtId="0" fontId="0" fillId="3" borderId="37" xfId="0" applyFill="1" applyBorder="1" applyAlignment="1" applyProtection="1">
      <alignment vertical="center"/>
      <protection hidden="1"/>
    </xf>
    <xf numFmtId="0" fontId="0" fillId="3" borderId="83" xfId="0" applyFill="1" applyBorder="1" applyAlignment="1" applyProtection="1">
      <alignment vertical="center"/>
      <protection hidden="1"/>
    </xf>
    <xf numFmtId="0" fontId="0" fillId="3" borderId="0" xfId="0" applyFill="1" applyBorder="1" applyAlignment="1" applyProtection="1">
      <alignment vertical="center"/>
      <protection hidden="1"/>
    </xf>
    <xf numFmtId="0" fontId="0" fillId="3" borderId="41" xfId="0" applyFill="1" applyBorder="1" applyAlignment="1" applyProtection="1">
      <alignment vertical="center"/>
      <protection hidden="1"/>
    </xf>
    <xf numFmtId="0" fontId="0" fillId="3" borderId="39" xfId="0" applyFill="1" applyBorder="1" applyAlignment="1" applyProtection="1">
      <alignment vertical="center"/>
      <protection hidden="1"/>
    </xf>
    <xf numFmtId="0" fontId="0" fillId="3" borderId="23" xfId="0" applyFill="1" applyBorder="1" applyAlignment="1" applyProtection="1">
      <alignment vertical="center"/>
      <protection hidden="1"/>
    </xf>
    <xf numFmtId="0" fontId="0" fillId="3" borderId="36" xfId="0" applyFill="1" applyBorder="1" applyAlignment="1" applyProtection="1">
      <alignment vertical="center"/>
      <protection hidden="1"/>
    </xf>
    <xf numFmtId="0" fontId="46" fillId="3" borderId="0" xfId="0" applyFont="1" applyFill="1" applyBorder="1" applyAlignment="1" applyProtection="1">
      <alignment horizontal="centerContinuous" vertical="center"/>
      <protection hidden="1"/>
    </xf>
    <xf numFmtId="0" fontId="45" fillId="3" borderId="0" xfId="0" applyFont="1" applyFill="1" applyBorder="1" applyAlignment="1" applyProtection="1">
      <alignment horizontal="centerContinuous" vertical="center"/>
      <protection hidden="1"/>
    </xf>
    <xf numFmtId="0" fontId="47" fillId="3" borderId="0" xfId="0" applyFont="1" applyFill="1" applyBorder="1" applyAlignment="1" applyProtection="1">
      <alignment vertical="center"/>
      <protection hidden="1"/>
    </xf>
    <xf numFmtId="0" fontId="0" fillId="3" borderId="40" xfId="0" applyFill="1" applyBorder="1" applyAlignment="1" applyProtection="1">
      <alignment vertical="center"/>
      <protection hidden="1"/>
    </xf>
    <xf numFmtId="0" fontId="0" fillId="3" borderId="84" xfId="0" applyFill="1" applyBorder="1" applyAlignment="1" applyProtection="1">
      <alignment vertical="center"/>
      <protection hidden="1"/>
    </xf>
    <xf numFmtId="0" fontId="0" fillId="3" borderId="43" xfId="0" applyFill="1" applyBorder="1" applyAlignment="1" applyProtection="1">
      <alignment vertical="center"/>
      <protection hidden="1"/>
    </xf>
    <xf numFmtId="0" fontId="0" fillId="3" borderId="85" xfId="0" applyFill="1" applyBorder="1" applyAlignment="1" applyProtection="1">
      <alignment vertical="center"/>
      <protection hidden="1"/>
    </xf>
    <xf numFmtId="0" fontId="0" fillId="3" borderId="86" xfId="0" applyFill="1" applyBorder="1" applyAlignment="1" applyProtection="1">
      <alignment vertical="center"/>
      <protection hidden="1"/>
    </xf>
    <xf numFmtId="0" fontId="0" fillId="3" borderId="87" xfId="0" applyFill="1" applyBorder="1" applyAlignment="1" applyProtection="1">
      <alignment vertical="center"/>
      <protection hidden="1"/>
    </xf>
    <xf numFmtId="0" fontId="0" fillId="3" borderId="88" xfId="0" applyFill="1" applyBorder="1" applyAlignment="1" applyProtection="1">
      <alignment vertical="center"/>
      <protection hidden="1"/>
    </xf>
    <xf numFmtId="0" fontId="0" fillId="56" borderId="49" xfId="0" applyFill="1" applyBorder="1"/>
    <xf numFmtId="0" fontId="32" fillId="56" borderId="49" xfId="0" applyFont="1" applyFill="1" applyBorder="1" applyAlignment="1" applyProtection="1">
      <alignment horizontal="center" vertical="center"/>
      <protection locked="0"/>
    </xf>
    <xf numFmtId="0" fontId="34" fillId="56" borderId="0" xfId="0" applyFont="1" applyFill="1" applyBorder="1"/>
    <xf numFmtId="0" fontId="0" fillId="56" borderId="53" xfId="0" applyFill="1" applyBorder="1"/>
    <xf numFmtId="0" fontId="0" fillId="56" borderId="54" xfId="0" applyFill="1" applyBorder="1"/>
    <xf numFmtId="0" fontId="0" fillId="56" borderId="53" xfId="0" applyFill="1" applyBorder="1" applyProtection="1"/>
    <xf numFmtId="0" fontId="30" fillId="56" borderId="49" xfId="0" applyFont="1" applyFill="1" applyBorder="1" applyAlignment="1">
      <alignment vertical="top"/>
    </xf>
    <xf numFmtId="0" fontId="0" fillId="56" borderId="54" xfId="0" applyFill="1" applyBorder="1" applyProtection="1"/>
    <xf numFmtId="0" fontId="0" fillId="56" borderId="0" xfId="0" applyFill="1" applyBorder="1" applyProtection="1"/>
    <xf numFmtId="0" fontId="0" fillId="0" borderId="17" xfId="0" applyFill="1" applyBorder="1" applyAlignment="1" applyProtection="1">
      <alignment horizontal="center" vertical="center"/>
      <protection locked="0"/>
    </xf>
    <xf numFmtId="0" fontId="0" fillId="56" borderId="49" xfId="0" applyFill="1" applyBorder="1" applyProtection="1"/>
    <xf numFmtId="0" fontId="0" fillId="0" borderId="0" xfId="0" applyBorder="1"/>
    <xf numFmtId="0" fontId="52" fillId="3" borderId="0" xfId="0" applyFont="1" applyFill="1"/>
    <xf numFmtId="0" fontId="0" fillId="3" borderId="89" xfId="0" applyFill="1" applyBorder="1" applyAlignment="1">
      <alignment horizontal="center" vertical="center"/>
    </xf>
    <xf numFmtId="0" fontId="0" fillId="3" borderId="90" xfId="0" applyFill="1" applyBorder="1" applyAlignment="1">
      <alignment horizontal="center" vertical="center"/>
    </xf>
    <xf numFmtId="0" fontId="0" fillId="3" borderId="91" xfId="0" applyFill="1" applyBorder="1" applyAlignment="1">
      <alignment horizontal="center" vertical="center"/>
    </xf>
    <xf numFmtId="0" fontId="0" fillId="3" borderId="92" xfId="0" applyFill="1" applyBorder="1" applyAlignment="1">
      <alignment vertical="center"/>
    </xf>
    <xf numFmtId="0" fontId="0" fillId="3" borderId="93" xfId="0" applyFill="1" applyBorder="1" applyAlignment="1">
      <alignment horizontal="center" vertical="center"/>
    </xf>
    <xf numFmtId="0" fontId="0" fillId="3" borderId="94" xfId="0" applyFill="1" applyBorder="1" applyAlignment="1">
      <alignment vertical="center"/>
    </xf>
    <xf numFmtId="0" fontId="0" fillId="3" borderId="95" xfId="0" applyFill="1" applyBorder="1" applyAlignment="1">
      <alignment horizontal="center" vertical="center"/>
    </xf>
    <xf numFmtId="0" fontId="0" fillId="3" borderId="96" xfId="0" applyFill="1" applyBorder="1" applyAlignment="1">
      <alignment vertical="center"/>
    </xf>
    <xf numFmtId="0" fontId="0" fillId="3" borderId="99" xfId="0" applyFill="1" applyBorder="1" applyAlignment="1">
      <alignment horizontal="left" vertical="center"/>
    </xf>
    <xf numFmtId="0" fontId="0" fillId="3" borderId="101" xfId="0" applyFill="1" applyBorder="1" applyAlignment="1">
      <alignment horizontal="left" vertical="center"/>
    </xf>
    <xf numFmtId="0" fontId="0" fillId="3" borderId="103" xfId="0" applyFill="1" applyBorder="1" applyAlignment="1">
      <alignment horizontal="left" vertical="center"/>
    </xf>
    <xf numFmtId="0" fontId="0" fillId="3" borderId="100" xfId="0" applyFill="1" applyBorder="1" applyAlignment="1">
      <alignment horizontal="left" vertical="center"/>
    </xf>
    <xf numFmtId="0" fontId="0" fillId="3" borderId="102" xfId="0" applyFill="1" applyBorder="1" applyAlignment="1">
      <alignment horizontal="left" vertical="center"/>
    </xf>
    <xf numFmtId="0" fontId="0" fillId="3" borderId="104" xfId="0" applyFill="1" applyBorder="1" applyAlignment="1">
      <alignment horizontal="left" vertical="center"/>
    </xf>
    <xf numFmtId="0" fontId="0" fillId="56" borderId="22" xfId="0" applyFill="1" applyBorder="1"/>
    <xf numFmtId="0" fontId="0" fillId="56" borderId="51" xfId="0" applyFill="1" applyBorder="1"/>
    <xf numFmtId="0" fontId="0" fillId="56" borderId="52" xfId="0" applyFill="1" applyBorder="1" applyProtection="1"/>
    <xf numFmtId="0" fontId="0" fillId="56" borderId="34" xfId="0" applyFill="1" applyBorder="1"/>
    <xf numFmtId="0" fontId="0" fillId="56" borderId="62" xfId="0" applyFill="1" applyBorder="1"/>
    <xf numFmtId="0" fontId="0" fillId="56" borderId="0" xfId="0" applyFill="1" applyBorder="1" applyAlignment="1">
      <alignment vertical="center"/>
    </xf>
    <xf numFmtId="0" fontId="0" fillId="3" borderId="92" xfId="0" applyFill="1" applyBorder="1" applyAlignment="1">
      <alignment horizontal="center" vertical="center"/>
    </xf>
    <xf numFmtId="0" fontId="0" fillId="3" borderId="94" xfId="0" applyFill="1" applyBorder="1" applyAlignment="1">
      <alignment horizontal="center" vertical="center"/>
    </xf>
    <xf numFmtId="0" fontId="0" fillId="3" borderId="96" xfId="0" applyFill="1" applyBorder="1" applyAlignment="1">
      <alignment horizontal="center" vertical="center"/>
    </xf>
    <xf numFmtId="0" fontId="0" fillId="56" borderId="34" xfId="0" applyFill="1" applyBorder="1" applyProtection="1"/>
    <xf numFmtId="0" fontId="0" fillId="56" borderId="62" xfId="0" applyFill="1" applyBorder="1" applyProtection="1"/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left" indent="35"/>
    </xf>
    <xf numFmtId="0" fontId="22" fillId="3" borderId="0" xfId="0" applyFont="1" applyFill="1" applyAlignment="1">
      <alignment horizontal="left" indent="35"/>
    </xf>
    <xf numFmtId="0" fontId="0" fillId="56" borderId="0" xfId="0" applyFill="1"/>
    <xf numFmtId="0" fontId="32" fillId="56" borderId="0" xfId="0" applyFont="1" applyFill="1" applyBorder="1" applyAlignment="1" applyProtection="1">
      <alignment horizontal="center" vertical="center"/>
      <protection locked="0"/>
    </xf>
    <xf numFmtId="0" fontId="0" fillId="3" borderId="45" xfId="0" applyFill="1" applyBorder="1"/>
    <xf numFmtId="0" fontId="0" fillId="3" borderId="46" xfId="0" applyFill="1" applyBorder="1"/>
    <xf numFmtId="0" fontId="0" fillId="3" borderId="38" xfId="0" applyFill="1" applyBorder="1"/>
    <xf numFmtId="0" fontId="0" fillId="3" borderId="41" xfId="0" applyFill="1" applyBorder="1"/>
    <xf numFmtId="0" fontId="0" fillId="0" borderId="53" xfId="0" applyBorder="1" applyProtection="1">
      <protection locked="0"/>
    </xf>
    <xf numFmtId="0" fontId="0" fillId="56" borderId="52" xfId="0" applyFill="1" applyBorder="1"/>
    <xf numFmtId="0" fontId="32" fillId="56" borderId="0" xfId="0" applyFont="1" applyFill="1" applyBorder="1" applyAlignment="1">
      <alignment vertical="center"/>
    </xf>
    <xf numFmtId="0" fontId="32" fillId="56" borderId="0" xfId="0" applyFont="1" applyFill="1" applyBorder="1" applyAlignment="1" applyProtection="1">
      <alignment vertical="center"/>
      <protection locked="0"/>
    </xf>
    <xf numFmtId="0" fontId="0" fillId="56" borderId="0" xfId="0" applyFill="1" applyBorder="1" applyAlignment="1"/>
    <xf numFmtId="165" fontId="0" fillId="56" borderId="49" xfId="0" applyNumberFormat="1" applyFill="1" applyBorder="1" applyAlignment="1" applyProtection="1"/>
    <xf numFmtId="0" fontId="22" fillId="56" borderId="0" xfId="0" applyFont="1" applyFill="1"/>
    <xf numFmtId="0" fontId="30" fillId="56" borderId="0" xfId="0" applyFont="1" applyFill="1" applyBorder="1" applyAlignment="1">
      <alignment horizontal="left" vertical="center"/>
    </xf>
    <xf numFmtId="0" fontId="0" fillId="56" borderId="0" xfId="0" applyFill="1" applyAlignment="1">
      <alignment vertical="center"/>
    </xf>
    <xf numFmtId="0" fontId="0" fillId="56" borderId="48" xfId="0" applyFill="1" applyBorder="1"/>
    <xf numFmtId="0" fontId="0" fillId="56" borderId="49" xfId="0" applyFill="1" applyBorder="1" applyAlignment="1">
      <alignment vertical="center"/>
    </xf>
    <xf numFmtId="0" fontId="0" fillId="56" borderId="37" xfId="0" applyFill="1" applyBorder="1"/>
    <xf numFmtId="0" fontId="39" fillId="56" borderId="22" xfId="0" applyFont="1" applyFill="1" applyBorder="1" applyAlignment="1">
      <alignment horizontal="center"/>
    </xf>
    <xf numFmtId="0" fontId="36" fillId="56" borderId="34" xfId="0" applyFont="1" applyFill="1" applyBorder="1" applyAlignment="1">
      <alignment horizontal="center"/>
    </xf>
    <xf numFmtId="0" fontId="40" fillId="56" borderId="62" xfId="0" applyFont="1" applyFill="1" applyBorder="1" applyAlignment="1">
      <alignment horizontal="center"/>
    </xf>
    <xf numFmtId="0" fontId="0" fillId="56" borderId="0" xfId="0" applyFill="1" applyBorder="1" applyAlignment="1">
      <alignment horizontal="center" vertical="center"/>
    </xf>
    <xf numFmtId="0" fontId="0" fillId="56" borderId="0" xfId="0" applyFill="1" applyProtection="1"/>
    <xf numFmtId="0" fontId="34" fillId="56" borderId="51" xfId="0" applyFont="1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5" fillId="3" borderId="37" xfId="0" applyFont="1" applyFill="1" applyBorder="1"/>
    <xf numFmtId="0" fontId="25" fillId="3" borderId="0" xfId="0" applyFont="1" applyFill="1" applyBorder="1"/>
    <xf numFmtId="0" fontId="25" fillId="3" borderId="38" xfId="0" applyFont="1" applyFill="1" applyBorder="1"/>
    <xf numFmtId="0" fontId="0" fillId="3" borderId="105" xfId="0" applyFill="1" applyBorder="1" applyAlignment="1">
      <alignment horizontal="center" vertical="center"/>
    </xf>
    <xf numFmtId="0" fontId="0" fillId="3" borderId="106" xfId="0" applyFill="1" applyBorder="1" applyAlignment="1">
      <alignment horizontal="center" vertical="center"/>
    </xf>
    <xf numFmtId="0" fontId="0" fillId="3" borderId="106" xfId="0" applyFill="1" applyBorder="1" applyAlignment="1">
      <alignment vertical="center"/>
    </xf>
    <xf numFmtId="0" fontId="0" fillId="3" borderId="107" xfId="0" applyFill="1" applyBorder="1" applyAlignment="1">
      <alignment horizontal="left" vertical="center"/>
    </xf>
    <xf numFmtId="0" fontId="0" fillId="3" borderId="108" xfId="0" applyFill="1" applyBorder="1" applyAlignment="1">
      <alignment horizontal="left" vertical="center"/>
    </xf>
    <xf numFmtId="0" fontId="0" fillId="3" borderId="109" xfId="0" applyFill="1" applyBorder="1" applyAlignment="1">
      <alignment horizontal="center" vertical="center"/>
    </xf>
    <xf numFmtId="0" fontId="0" fillId="3" borderId="110" xfId="0" applyFill="1" applyBorder="1" applyAlignment="1">
      <alignment horizontal="center" vertical="center"/>
    </xf>
    <xf numFmtId="0" fontId="0" fillId="3" borderId="110" xfId="0" applyFill="1" applyBorder="1" applyAlignment="1">
      <alignment vertical="center"/>
    </xf>
    <xf numFmtId="0" fontId="0" fillId="3" borderId="111" xfId="0" applyFill="1" applyBorder="1" applyAlignment="1">
      <alignment horizontal="left" vertical="center"/>
    </xf>
    <xf numFmtId="0" fontId="0" fillId="3" borderId="112" xfId="0" applyFill="1" applyBorder="1" applyAlignment="1">
      <alignment horizontal="left" vertical="center"/>
    </xf>
    <xf numFmtId="0" fontId="55" fillId="3" borderId="0" xfId="0" applyFont="1" applyFill="1" applyBorder="1" applyAlignment="1" applyProtection="1">
      <alignment vertical="center"/>
    </xf>
    <xf numFmtId="0" fontId="56" fillId="3" borderId="0" xfId="0" applyFont="1" applyFill="1" applyBorder="1" applyAlignment="1" applyProtection="1">
      <alignment vertical="center"/>
    </xf>
    <xf numFmtId="0" fontId="24" fillId="3" borderId="0" xfId="0" applyFont="1" applyFill="1" applyBorder="1" applyAlignment="1">
      <alignment horizontal="left" vertical="center"/>
    </xf>
    <xf numFmtId="164" fontId="24" fillId="3" borderId="118" xfId="0" applyNumberFormat="1" applyFont="1" applyFill="1" applyBorder="1" applyAlignment="1">
      <alignment horizontal="left" vertical="center" wrapText="1"/>
    </xf>
    <xf numFmtId="0" fontId="24" fillId="3" borderId="119" xfId="0" applyFont="1" applyFill="1" applyBorder="1" applyAlignment="1">
      <alignment horizontal="left" vertical="center"/>
    </xf>
    <xf numFmtId="0" fontId="27" fillId="3" borderId="0" xfId="0" applyFont="1" applyFill="1" applyBorder="1" applyAlignment="1">
      <alignment vertical="center"/>
    </xf>
    <xf numFmtId="0" fontId="33" fillId="3" borderId="0" xfId="0" applyFont="1" applyFill="1" applyBorder="1" applyAlignment="1">
      <alignment horizontal="center"/>
    </xf>
    <xf numFmtId="0" fontId="27" fillId="3" borderId="119" xfId="0" applyFont="1" applyFill="1" applyBorder="1" applyAlignment="1">
      <alignment vertical="center"/>
    </xf>
    <xf numFmtId="164" fontId="24" fillId="3" borderId="120" xfId="0" applyNumberFormat="1" applyFont="1" applyFill="1" applyBorder="1" applyAlignment="1">
      <alignment horizontal="left" vertical="center" wrapText="1"/>
    </xf>
    <xf numFmtId="0" fontId="24" fillId="3" borderId="121" xfId="0" applyFont="1" applyFill="1" applyBorder="1" applyAlignment="1">
      <alignment horizontal="left" vertical="center"/>
    </xf>
    <xf numFmtId="164" fontId="24" fillId="3" borderId="121" xfId="0" applyNumberFormat="1" applyFont="1" applyFill="1" applyBorder="1" applyAlignment="1">
      <alignment horizontal="left" vertical="center" wrapText="1"/>
    </xf>
    <xf numFmtId="0" fontId="24" fillId="3" borderId="122" xfId="0" applyFont="1" applyFill="1" applyBorder="1" applyAlignment="1">
      <alignment horizontal="left" vertical="center"/>
    </xf>
    <xf numFmtId="0" fontId="0" fillId="3" borderId="0" xfId="0" applyFont="1" applyFill="1"/>
    <xf numFmtId="0" fontId="0" fillId="0" borderId="1" xfId="0" quotePrefix="1" applyFill="1" applyBorder="1" applyProtection="1">
      <protection locked="0"/>
    </xf>
    <xf numFmtId="0" fontId="52" fillId="3" borderId="0" xfId="0" applyFont="1" applyFill="1" applyAlignment="1">
      <alignment vertical="center"/>
    </xf>
    <xf numFmtId="0" fontId="0" fillId="3" borderId="57" xfId="0" applyFill="1" applyBorder="1" applyAlignment="1" applyProtection="1">
      <alignment horizontal="center" vertical="top"/>
      <protection locked="0"/>
    </xf>
    <xf numFmtId="0" fontId="0" fillId="3" borderId="63" xfId="0" applyFill="1" applyBorder="1" applyAlignment="1" applyProtection="1">
      <alignment horizontal="center" vertical="top"/>
      <protection locked="0"/>
    </xf>
    <xf numFmtId="0" fontId="0" fillId="3" borderId="64" xfId="0" applyFill="1" applyBorder="1" applyAlignment="1" applyProtection="1">
      <alignment horizontal="center" vertical="top"/>
      <protection locked="0"/>
    </xf>
    <xf numFmtId="0" fontId="0" fillId="3" borderId="63" xfId="0" applyFill="1" applyBorder="1" applyAlignment="1" applyProtection="1">
      <alignment horizontal="left" vertical="top"/>
      <protection locked="0"/>
    </xf>
    <xf numFmtId="0" fontId="0" fillId="3" borderId="58" xfId="0" applyFill="1" applyBorder="1" applyAlignment="1" applyProtection="1">
      <alignment horizontal="left" vertical="top"/>
      <protection locked="0"/>
    </xf>
    <xf numFmtId="0" fontId="0" fillId="3" borderId="3" xfId="0" applyFont="1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1" fillId="6" borderId="2" xfId="0" applyFont="1" applyFill="1" applyBorder="1" applyAlignment="1">
      <alignment horizontal="left" vertical="center" indent="1"/>
    </xf>
    <xf numFmtId="0" fontId="1" fillId="6" borderId="3" xfId="0" applyFont="1" applyFill="1" applyBorder="1" applyAlignment="1">
      <alignment horizontal="left" vertical="center" indent="1"/>
    </xf>
    <xf numFmtId="0" fontId="1" fillId="6" borderId="66" xfId="0" applyFont="1" applyFill="1" applyBorder="1" applyAlignment="1">
      <alignment horizontal="left" vertical="center" indent="1"/>
    </xf>
    <xf numFmtId="0" fontId="1" fillId="6" borderId="17" xfId="0" applyFont="1" applyFill="1" applyBorder="1" applyAlignment="1">
      <alignment horizontal="left" vertical="center" indent="1"/>
    </xf>
    <xf numFmtId="0" fontId="1" fillId="6" borderId="5" xfId="0" applyFont="1" applyFill="1" applyBorder="1" applyAlignment="1">
      <alignment horizontal="left" vertical="center" indent="1"/>
    </xf>
    <xf numFmtId="0" fontId="1" fillId="6" borderId="6" xfId="0" applyFont="1" applyFill="1" applyBorder="1" applyAlignment="1">
      <alignment horizontal="left" vertical="center" indent="1"/>
    </xf>
    <xf numFmtId="14" fontId="0" fillId="0" borderId="18" xfId="0" applyNumberFormat="1" applyFill="1" applyBorder="1" applyAlignment="1" applyProtection="1">
      <alignment horizontal="center" vertical="center" wrapText="1"/>
      <protection locked="0"/>
    </xf>
    <xf numFmtId="14" fontId="0" fillId="0" borderId="19" xfId="0" applyNumberFormat="1" applyFill="1" applyBorder="1" applyAlignment="1" applyProtection="1">
      <alignment horizontal="center" vertical="center" wrapText="1"/>
      <protection locked="0"/>
    </xf>
    <xf numFmtId="0" fontId="0" fillId="0" borderId="17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9" xfId="0" applyFill="1" applyBorder="1" applyAlignment="1" applyProtection="1">
      <alignment horizontal="center" vertical="center" wrapText="1"/>
      <protection locked="0"/>
    </xf>
    <xf numFmtId="0" fontId="0" fillId="47" borderId="17" xfId="0" applyFill="1" applyBorder="1" applyAlignment="1" applyProtection="1">
      <alignment horizontal="center" vertical="center" wrapText="1"/>
    </xf>
    <xf numFmtId="0" fontId="0" fillId="44" borderId="18" xfId="0" applyFill="1" applyBorder="1" applyAlignment="1" applyProtection="1">
      <alignment horizontal="center" vertical="center" wrapText="1"/>
    </xf>
    <xf numFmtId="0" fontId="0" fillId="44" borderId="19" xfId="0" applyFill="1" applyBorder="1" applyAlignment="1" applyProtection="1">
      <alignment horizontal="center" vertical="center" wrapText="1"/>
    </xf>
    <xf numFmtId="0" fontId="0" fillId="9" borderId="17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0" fontId="0" fillId="48" borderId="17" xfId="0" applyFill="1" applyBorder="1" applyAlignment="1" applyProtection="1">
      <alignment horizontal="center" vertical="center" wrapText="1"/>
    </xf>
    <xf numFmtId="0" fontId="0" fillId="53" borderId="17" xfId="0" applyFill="1" applyBorder="1" applyAlignment="1" applyProtection="1">
      <alignment horizontal="center" vertical="center" wrapText="1"/>
    </xf>
    <xf numFmtId="0" fontId="22" fillId="0" borderId="2" xfId="0" applyFont="1" applyFill="1" applyBorder="1" applyAlignment="1">
      <alignment horizontal="center"/>
    </xf>
    <xf numFmtId="0" fontId="22" fillId="0" borderId="4" xfId="0" applyFont="1" applyFill="1" applyBorder="1" applyAlignment="1">
      <alignment horizontal="center"/>
    </xf>
    <xf numFmtId="0" fontId="22" fillId="0" borderId="68" xfId="0" applyFont="1" applyFill="1" applyBorder="1" applyAlignment="1">
      <alignment horizontal="center"/>
    </xf>
    <xf numFmtId="0" fontId="22" fillId="0" borderId="69" xfId="0" applyFont="1" applyFill="1" applyBorder="1" applyAlignment="1">
      <alignment horizontal="center"/>
    </xf>
    <xf numFmtId="0" fontId="29" fillId="3" borderId="37" xfId="0" applyFont="1" applyFill="1" applyBorder="1" applyAlignment="1">
      <alignment horizontal="center" vertical="top" wrapText="1"/>
    </xf>
    <xf numFmtId="0" fontId="29" fillId="3" borderId="0" xfId="0" applyFont="1" applyFill="1" applyBorder="1" applyAlignment="1">
      <alignment horizontal="center" vertical="top" wrapText="1"/>
    </xf>
    <xf numFmtId="0" fontId="29" fillId="3" borderId="38" xfId="0" applyFont="1" applyFill="1" applyBorder="1" applyAlignment="1">
      <alignment horizontal="center" vertical="top" wrapText="1"/>
    </xf>
    <xf numFmtId="0" fontId="29" fillId="3" borderId="42" xfId="0" applyFont="1" applyFill="1" applyBorder="1" applyAlignment="1">
      <alignment horizontal="center" vertical="top" wrapText="1"/>
    </xf>
    <xf numFmtId="0" fontId="29" fillId="3" borderId="43" xfId="0" applyFont="1" applyFill="1" applyBorder="1" applyAlignment="1">
      <alignment horizontal="center" vertical="top" wrapText="1"/>
    </xf>
    <xf numFmtId="0" fontId="29" fillId="3" borderId="44" xfId="0" applyFont="1" applyFill="1" applyBorder="1" applyAlignment="1">
      <alignment horizontal="center" vertical="top" wrapText="1"/>
    </xf>
    <xf numFmtId="0" fontId="23" fillId="3" borderId="37" xfId="0" applyFont="1" applyFill="1" applyBorder="1" applyAlignment="1">
      <alignment horizontal="left" vertical="center" indent="1"/>
    </xf>
    <xf numFmtId="0" fontId="23" fillId="3" borderId="0" xfId="0" applyFont="1" applyFill="1" applyBorder="1" applyAlignment="1">
      <alignment horizontal="left" vertical="center" indent="1"/>
    </xf>
    <xf numFmtId="0" fontId="27" fillId="3" borderId="0" xfId="0" applyFont="1" applyFill="1" applyBorder="1" applyAlignment="1">
      <alignment horizontal="left" vertical="center"/>
    </xf>
    <xf numFmtId="0" fontId="27" fillId="3" borderId="38" xfId="0" applyFont="1" applyFill="1" applyBorder="1" applyAlignment="1">
      <alignment horizontal="left" vertical="center"/>
    </xf>
    <xf numFmtId="164" fontId="23" fillId="3" borderId="37" xfId="0" applyNumberFormat="1" applyFont="1" applyFill="1" applyBorder="1" applyAlignment="1">
      <alignment horizontal="left" vertical="center" wrapText="1" indent="1"/>
    </xf>
    <xf numFmtId="164" fontId="23" fillId="3" borderId="0" xfId="0" applyNumberFormat="1" applyFont="1" applyFill="1" applyBorder="1" applyAlignment="1">
      <alignment horizontal="left" vertical="center" wrapText="1" indent="1"/>
    </xf>
    <xf numFmtId="0" fontId="23" fillId="3" borderId="37" xfId="0" applyFont="1" applyFill="1" applyBorder="1" applyAlignment="1">
      <alignment horizontal="left" vertical="center" wrapText="1" indent="1"/>
    </xf>
    <xf numFmtId="0" fontId="23" fillId="3" borderId="0" xfId="0" applyFont="1" applyFill="1" applyBorder="1" applyAlignment="1">
      <alignment horizontal="left" vertical="center" wrapText="1" indent="1"/>
    </xf>
    <xf numFmtId="0" fontId="24" fillId="3" borderId="0" xfId="0" applyFont="1" applyFill="1" applyBorder="1" applyAlignment="1">
      <alignment horizontal="center" vertical="center"/>
    </xf>
    <xf numFmtId="0" fontId="24" fillId="3" borderId="38" xfId="0" applyFont="1" applyFill="1" applyBorder="1" applyAlignment="1">
      <alignment horizontal="center" vertical="center"/>
    </xf>
    <xf numFmtId="0" fontId="28" fillId="3" borderId="23" xfId="0" applyFont="1" applyFill="1" applyBorder="1" applyAlignment="1">
      <alignment horizontal="center"/>
    </xf>
    <xf numFmtId="0" fontId="28" fillId="3" borderId="25" xfId="0" applyFont="1" applyFill="1" applyBorder="1" applyAlignment="1">
      <alignment horizontal="center"/>
    </xf>
    <xf numFmtId="0" fontId="28" fillId="3" borderId="36" xfId="0" applyFont="1" applyFill="1" applyBorder="1" applyAlignment="1">
      <alignment horizontal="center"/>
    </xf>
    <xf numFmtId="0" fontId="28" fillId="3" borderId="37" xfId="0" applyFont="1" applyFill="1" applyBorder="1" applyAlignment="1">
      <alignment horizontal="center"/>
    </xf>
    <xf numFmtId="0" fontId="28" fillId="3" borderId="0" xfId="0" applyFont="1" applyFill="1" applyBorder="1" applyAlignment="1">
      <alignment horizontal="center"/>
    </xf>
    <xf numFmtId="0" fontId="28" fillId="3" borderId="38" xfId="0" applyFont="1" applyFill="1" applyBorder="1" applyAlignment="1">
      <alignment horizontal="center"/>
    </xf>
    <xf numFmtId="0" fontId="24" fillId="3" borderId="40" xfId="0" applyFont="1" applyFill="1" applyBorder="1" applyAlignment="1">
      <alignment horizontal="center" vertical="center"/>
    </xf>
    <xf numFmtId="0" fontId="24" fillId="3" borderId="41" xfId="0" applyFont="1" applyFill="1" applyBorder="1" applyAlignment="1">
      <alignment horizontal="center" vertical="center"/>
    </xf>
    <xf numFmtId="0" fontId="23" fillId="3" borderId="37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3" fillId="3" borderId="38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left" vertical="center"/>
    </xf>
    <xf numFmtId="0" fontId="24" fillId="3" borderId="38" xfId="0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38" xfId="0" applyFont="1" applyFill="1" applyBorder="1" applyAlignment="1">
      <alignment horizontal="center" vertical="center"/>
    </xf>
    <xf numFmtId="164" fontId="26" fillId="3" borderId="23" xfId="0" applyNumberFormat="1" applyFont="1" applyFill="1" applyBorder="1" applyAlignment="1">
      <alignment horizontal="center" vertical="center" wrapText="1"/>
    </xf>
    <xf numFmtId="164" fontId="26" fillId="3" borderId="25" xfId="0" applyNumberFormat="1" applyFont="1" applyFill="1" applyBorder="1" applyAlignment="1">
      <alignment horizontal="center" vertical="center" wrapText="1"/>
    </xf>
    <xf numFmtId="164" fontId="26" fillId="3" borderId="36" xfId="0" applyNumberFormat="1" applyFont="1" applyFill="1" applyBorder="1" applyAlignment="1">
      <alignment horizontal="center" vertical="center" wrapText="1"/>
    </xf>
    <xf numFmtId="164" fontId="26" fillId="3" borderId="39" xfId="0" applyNumberFormat="1" applyFont="1" applyFill="1" applyBorder="1" applyAlignment="1">
      <alignment horizontal="center" vertical="center" wrapText="1"/>
    </xf>
    <xf numFmtId="164" fontId="26" fillId="3" borderId="40" xfId="0" applyNumberFormat="1" applyFont="1" applyFill="1" applyBorder="1" applyAlignment="1">
      <alignment horizontal="center" vertical="center" wrapText="1"/>
    </xf>
    <xf numFmtId="164" fontId="26" fillId="3" borderId="41" xfId="0" applyNumberFormat="1" applyFont="1" applyFill="1" applyBorder="1" applyAlignment="1">
      <alignment horizontal="center" vertical="center" wrapText="1"/>
    </xf>
    <xf numFmtId="0" fontId="31" fillId="0" borderId="45" xfId="0" applyFont="1" applyFill="1" applyBorder="1" applyAlignment="1" applyProtection="1">
      <alignment horizontal="center" vertical="center"/>
      <protection locked="0"/>
    </xf>
    <xf numFmtId="0" fontId="31" fillId="0" borderId="46" xfId="0" applyFont="1" applyFill="1" applyBorder="1" applyAlignment="1" applyProtection="1">
      <alignment horizontal="center" vertical="center"/>
      <protection locked="0"/>
    </xf>
    <xf numFmtId="0" fontId="31" fillId="0" borderId="47" xfId="0" applyFont="1" applyFill="1" applyBorder="1" applyAlignment="1" applyProtection="1">
      <alignment horizontal="center" vertical="center"/>
      <protection locked="0"/>
    </xf>
    <xf numFmtId="0" fontId="26" fillId="3" borderId="35" xfId="0" applyFont="1" applyFill="1" applyBorder="1" applyAlignment="1">
      <alignment horizontal="center" vertical="center"/>
    </xf>
    <xf numFmtId="0" fontId="26" fillId="3" borderId="24" xfId="0" applyFont="1" applyFill="1" applyBorder="1" applyAlignment="1">
      <alignment horizontal="center" vertical="center"/>
    </xf>
    <xf numFmtId="0" fontId="26" fillId="3" borderId="26" xfId="0" applyFont="1" applyFill="1" applyBorder="1" applyAlignment="1">
      <alignment horizontal="center" vertical="center"/>
    </xf>
    <xf numFmtId="0" fontId="24" fillId="3" borderId="67" xfId="0" applyFont="1" applyFill="1" applyBorder="1" applyAlignment="1">
      <alignment horizontal="left"/>
    </xf>
    <xf numFmtId="0" fontId="24" fillId="3" borderId="113" xfId="0" applyFont="1" applyFill="1" applyBorder="1" applyAlignment="1">
      <alignment horizontal="left"/>
    </xf>
    <xf numFmtId="0" fontId="24" fillId="3" borderId="114" xfId="0" applyFont="1" applyFill="1" applyBorder="1" applyAlignment="1">
      <alignment horizontal="left"/>
    </xf>
    <xf numFmtId="0" fontId="24" fillId="3" borderId="67" xfId="0" applyFont="1" applyFill="1" applyBorder="1"/>
    <xf numFmtId="0" fontId="24" fillId="3" borderId="113" xfId="0" applyFont="1" applyFill="1" applyBorder="1"/>
    <xf numFmtId="0" fontId="24" fillId="3" borderId="114" xfId="0" applyFont="1" applyFill="1" applyBorder="1"/>
    <xf numFmtId="0" fontId="24" fillId="3" borderId="17" xfId="0" applyFont="1" applyFill="1" applyBorder="1"/>
    <xf numFmtId="0" fontId="24" fillId="3" borderId="28" xfId="0" applyFont="1" applyFill="1" applyBorder="1"/>
    <xf numFmtId="0" fontId="24" fillId="3" borderId="6" xfId="0" applyFont="1" applyFill="1" applyBorder="1"/>
    <xf numFmtId="0" fontId="24" fillId="3" borderId="7" xfId="0" applyFont="1" applyFill="1" applyBorder="1"/>
    <xf numFmtId="0" fontId="22" fillId="0" borderId="17" xfId="0" applyFont="1" applyBorder="1" applyAlignment="1">
      <alignment horizontal="center" vertical="center"/>
    </xf>
    <xf numFmtId="0" fontId="36" fillId="3" borderId="0" xfId="0" applyFont="1" applyFill="1" applyAlignment="1">
      <alignment horizontal="center"/>
    </xf>
    <xf numFmtId="0" fontId="37" fillId="3" borderId="0" xfId="0" applyFont="1" applyFill="1" applyAlignment="1">
      <alignment horizontal="center"/>
    </xf>
    <xf numFmtId="0" fontId="32" fillId="3" borderId="45" xfId="0" applyFont="1" applyFill="1" applyBorder="1" applyAlignment="1" applyProtection="1">
      <alignment horizontal="center" vertical="center"/>
      <protection locked="0"/>
    </xf>
    <xf numFmtId="0" fontId="32" fillId="3" borderId="47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Alignment="1">
      <alignment horizontal="center"/>
    </xf>
    <xf numFmtId="0" fontId="0" fillId="3" borderId="27" xfId="0" applyFill="1" applyBorder="1" applyAlignment="1">
      <alignment horizontal="center" vertical="top"/>
    </xf>
    <xf numFmtId="0" fontId="0" fillId="3" borderId="29" xfId="0" applyFill="1" applyBorder="1" applyAlignment="1">
      <alignment horizontal="center" vertical="top"/>
    </xf>
    <xf numFmtId="0" fontId="0" fillId="3" borderId="31" xfId="0" applyFill="1" applyBorder="1" applyAlignment="1">
      <alignment horizontal="center" vertical="top"/>
    </xf>
    <xf numFmtId="0" fontId="0" fillId="3" borderId="18" xfId="0" applyFill="1" applyBorder="1" applyAlignment="1">
      <alignment horizontal="center" vertical="top"/>
    </xf>
    <xf numFmtId="0" fontId="0" fillId="3" borderId="19" xfId="0" applyFill="1" applyBorder="1" applyAlignment="1">
      <alignment horizontal="center" vertical="top"/>
    </xf>
    <xf numFmtId="0" fontId="0" fillId="3" borderId="33" xfId="0" applyFill="1" applyBorder="1" applyAlignment="1">
      <alignment horizontal="center" vertical="top"/>
    </xf>
    <xf numFmtId="14" fontId="0" fillId="3" borderId="18" xfId="0" applyNumberFormat="1" applyFill="1" applyBorder="1" applyAlignment="1">
      <alignment horizontal="center" vertical="top"/>
    </xf>
    <xf numFmtId="14" fontId="0" fillId="3" borderId="19" xfId="0" applyNumberFormat="1" applyFill="1" applyBorder="1" applyAlignment="1">
      <alignment horizontal="center" vertical="top"/>
    </xf>
    <xf numFmtId="14" fontId="0" fillId="3" borderId="33" xfId="0" applyNumberFormat="1" applyFill="1" applyBorder="1" applyAlignment="1">
      <alignment horizontal="center" vertical="top"/>
    </xf>
    <xf numFmtId="0" fontId="0" fillId="3" borderId="30" xfId="0" applyFill="1" applyBorder="1" applyAlignment="1">
      <alignment horizontal="center" vertical="top"/>
    </xf>
    <xf numFmtId="0" fontId="0" fillId="3" borderId="20" xfId="0" applyFill="1" applyBorder="1" applyAlignment="1">
      <alignment horizontal="center" vertical="top"/>
    </xf>
    <xf numFmtId="14" fontId="0" fillId="3" borderId="20" xfId="0" applyNumberFormat="1" applyFill="1" applyBorder="1" applyAlignment="1">
      <alignment horizontal="center" vertical="top"/>
    </xf>
    <xf numFmtId="0" fontId="39" fillId="3" borderId="0" xfId="0" applyFont="1" applyFill="1" applyAlignment="1">
      <alignment horizontal="center"/>
    </xf>
    <xf numFmtId="0" fontId="40" fillId="3" borderId="0" xfId="0" applyFont="1" applyFill="1" applyAlignment="1">
      <alignment horizontal="center"/>
    </xf>
    <xf numFmtId="0" fontId="0" fillId="3" borderId="56" xfId="0" applyFill="1" applyBorder="1" applyAlignment="1">
      <alignment horizontal="center" vertical="top"/>
    </xf>
    <xf numFmtId="0" fontId="0" fillId="3" borderId="61" xfId="0" applyFill="1" applyBorder="1" applyAlignment="1">
      <alignment horizontal="center" vertical="top"/>
    </xf>
    <xf numFmtId="14" fontId="0" fillId="3" borderId="65" xfId="0" applyNumberFormat="1" applyFill="1" applyBorder="1" applyAlignment="1">
      <alignment horizontal="center" vertical="top"/>
    </xf>
    <xf numFmtId="14" fontId="0" fillId="3" borderId="34" xfId="0" applyNumberFormat="1" applyFill="1" applyBorder="1" applyAlignment="1">
      <alignment horizontal="center" vertical="top"/>
    </xf>
    <xf numFmtId="0" fontId="41" fillId="3" borderId="45" xfId="0" applyFont="1" applyFill="1" applyBorder="1" applyAlignment="1" applyProtection="1">
      <alignment horizontal="center" vertical="center"/>
      <protection locked="0"/>
    </xf>
    <xf numFmtId="0" fontId="41" fillId="3" borderId="46" xfId="0" applyFont="1" applyFill="1" applyBorder="1" applyAlignment="1" applyProtection="1">
      <alignment horizontal="center" vertical="center"/>
      <protection locked="0"/>
    </xf>
    <xf numFmtId="0" fontId="41" fillId="3" borderId="47" xfId="0" applyFont="1" applyFill="1" applyBorder="1" applyAlignment="1" applyProtection="1">
      <alignment horizontal="center" vertical="center"/>
      <protection locked="0"/>
    </xf>
    <xf numFmtId="0" fontId="22" fillId="3" borderId="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27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8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8" fillId="3" borderId="115" xfId="0" applyFont="1" applyFill="1" applyBorder="1" applyAlignment="1">
      <alignment horizontal="center"/>
    </xf>
    <xf numFmtId="0" fontId="28" fillId="3" borderId="116" xfId="0" applyFont="1" applyFill="1" applyBorder="1" applyAlignment="1">
      <alignment horizontal="center"/>
    </xf>
    <xf numFmtId="0" fontId="28" fillId="3" borderId="117" xfId="0" applyFont="1" applyFill="1" applyBorder="1" applyAlignment="1">
      <alignment horizontal="center"/>
    </xf>
    <xf numFmtId="0" fontId="28" fillId="3" borderId="118" xfId="0" applyFont="1" applyFill="1" applyBorder="1" applyAlignment="1">
      <alignment horizontal="center"/>
    </xf>
    <xf numFmtId="0" fontId="28" fillId="3" borderId="119" xfId="0" applyFont="1" applyFill="1" applyBorder="1" applyAlignment="1">
      <alignment horizontal="center"/>
    </xf>
    <xf numFmtId="0" fontId="23" fillId="3" borderId="118" xfId="0" applyFont="1" applyFill="1" applyBorder="1" applyAlignment="1">
      <alignment horizontal="center" vertical="center" wrapText="1"/>
    </xf>
    <xf numFmtId="0" fontId="23" fillId="3" borderId="119" xfId="0" applyFont="1" applyFill="1" applyBorder="1" applyAlignment="1">
      <alignment horizontal="center" vertical="center" wrapText="1"/>
    </xf>
    <xf numFmtId="0" fontId="29" fillId="3" borderId="118" xfId="0" applyFont="1" applyFill="1" applyBorder="1" applyAlignment="1">
      <alignment horizontal="center" vertical="top" wrapText="1"/>
    </xf>
    <xf numFmtId="0" fontId="29" fillId="3" borderId="119" xfId="0" applyFont="1" applyFill="1" applyBorder="1" applyAlignment="1">
      <alignment horizontal="center" vertical="top" wrapText="1"/>
    </xf>
    <xf numFmtId="0" fontId="29" fillId="3" borderId="123" xfId="0" applyFont="1" applyFill="1" applyBorder="1" applyAlignment="1">
      <alignment horizontal="center" vertical="top" wrapText="1"/>
    </xf>
    <xf numFmtId="0" fontId="29" fillId="3" borderId="124" xfId="0" applyFont="1" applyFill="1" applyBorder="1" applyAlignment="1">
      <alignment horizontal="center" vertical="top" wrapText="1"/>
    </xf>
    <xf numFmtId="0" fontId="29" fillId="3" borderId="125" xfId="0" applyFont="1" applyFill="1" applyBorder="1" applyAlignment="1">
      <alignment horizontal="center" vertical="top" wrapText="1"/>
    </xf>
    <xf numFmtId="164" fontId="23" fillId="3" borderId="118" xfId="0" applyNumberFormat="1" applyFont="1" applyFill="1" applyBorder="1" applyAlignment="1">
      <alignment horizontal="left" vertical="center" wrapText="1" indent="2"/>
    </xf>
    <xf numFmtId="164" fontId="23" fillId="3" borderId="0" xfId="0" applyNumberFormat="1" applyFont="1" applyFill="1" applyBorder="1" applyAlignment="1">
      <alignment horizontal="left" vertical="center" wrapText="1" indent="2"/>
    </xf>
    <xf numFmtId="0" fontId="23" fillId="3" borderId="118" xfId="0" applyFont="1" applyFill="1" applyBorder="1" applyAlignment="1">
      <alignment horizontal="left" vertical="center" indent="2"/>
    </xf>
    <xf numFmtId="0" fontId="23" fillId="3" borderId="0" xfId="0" applyFont="1" applyFill="1" applyBorder="1" applyAlignment="1">
      <alignment horizontal="left" vertical="center" indent="2"/>
    </xf>
    <xf numFmtId="0" fontId="23" fillId="3" borderId="118" xfId="0" applyFont="1" applyFill="1" applyBorder="1" applyAlignment="1">
      <alignment horizontal="left" vertical="center" wrapText="1" indent="2"/>
    </xf>
    <xf numFmtId="0" fontId="23" fillId="3" borderId="0" xfId="0" applyFont="1" applyFill="1" applyBorder="1" applyAlignment="1">
      <alignment horizontal="left" vertical="center" wrapText="1" indent="2"/>
    </xf>
    <xf numFmtId="0" fontId="57" fillId="3" borderId="126" xfId="0" applyFont="1" applyFill="1" applyBorder="1" applyAlignment="1">
      <alignment horizontal="center" vertical="center"/>
    </xf>
    <xf numFmtId="0" fontId="57" fillId="3" borderId="127" xfId="0" applyFont="1" applyFill="1" applyBorder="1" applyAlignment="1">
      <alignment horizontal="center" vertical="center"/>
    </xf>
    <xf numFmtId="0" fontId="28" fillId="3" borderId="0" xfId="0" applyFont="1" applyFill="1" applyBorder="1" applyAlignment="1" applyProtection="1">
      <alignment horizontal="center"/>
    </xf>
    <xf numFmtId="0" fontId="38" fillId="3" borderId="0" xfId="0" applyFont="1" applyFill="1" applyBorder="1" applyAlignment="1" applyProtection="1">
      <alignment horizontal="center"/>
    </xf>
    <xf numFmtId="0" fontId="31" fillId="3" borderId="45" xfId="0" applyFont="1" applyFill="1" applyBorder="1" applyAlignment="1" applyProtection="1">
      <alignment horizontal="center" vertical="center"/>
      <protection locked="0"/>
    </xf>
    <xf numFmtId="0" fontId="31" fillId="3" borderId="46" xfId="0" applyFont="1" applyFill="1" applyBorder="1" applyAlignment="1" applyProtection="1">
      <alignment horizontal="center" vertical="center"/>
      <protection locked="0"/>
    </xf>
    <xf numFmtId="0" fontId="31" fillId="3" borderId="47" xfId="0" applyFont="1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 applyProtection="1">
      <alignment horizontal="center"/>
    </xf>
    <xf numFmtId="0" fontId="0" fillId="3" borderId="51" xfId="0" applyFill="1" applyBorder="1" applyAlignment="1" applyProtection="1">
      <alignment horizontal="center"/>
    </xf>
    <xf numFmtId="0" fontId="0" fillId="3" borderId="52" xfId="0" applyFill="1" applyBorder="1" applyAlignment="1" applyProtection="1">
      <alignment horizontal="center"/>
    </xf>
    <xf numFmtId="0" fontId="0" fillId="3" borderId="34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53" xfId="0" applyFill="1" applyBorder="1" applyAlignment="1" applyProtection="1">
      <alignment horizontal="center"/>
    </xf>
    <xf numFmtId="0" fontId="0" fillId="3" borderId="62" xfId="0" applyFill="1" applyBorder="1" applyAlignment="1" applyProtection="1">
      <alignment horizontal="center"/>
    </xf>
    <xf numFmtId="0" fontId="0" fillId="3" borderId="49" xfId="0" applyFill="1" applyBorder="1" applyAlignment="1" applyProtection="1">
      <alignment horizontal="center"/>
    </xf>
    <xf numFmtId="0" fontId="0" fillId="3" borderId="54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 vertical="center"/>
    </xf>
    <xf numFmtId="0" fontId="22" fillId="3" borderId="22" xfId="0" applyFont="1" applyFill="1" applyBorder="1" applyAlignment="1" applyProtection="1">
      <alignment horizontal="center" vertical="center"/>
    </xf>
    <xf numFmtId="0" fontId="22" fillId="3" borderId="51" xfId="0" applyFont="1" applyFill="1" applyBorder="1" applyAlignment="1" applyProtection="1">
      <alignment horizontal="center" vertical="center"/>
    </xf>
    <xf numFmtId="0" fontId="22" fillId="3" borderId="52" xfId="0" applyFont="1" applyFill="1" applyBorder="1" applyAlignment="1" applyProtection="1">
      <alignment horizontal="center" vertical="center"/>
    </xf>
    <xf numFmtId="0" fontId="22" fillId="3" borderId="34" xfId="0" applyFont="1" applyFill="1" applyBorder="1" applyAlignment="1" applyProtection="1">
      <alignment horizontal="center" vertical="center"/>
    </xf>
    <xf numFmtId="0" fontId="22" fillId="3" borderId="0" xfId="0" applyFont="1" applyFill="1" applyBorder="1" applyAlignment="1" applyProtection="1">
      <alignment horizontal="center" vertical="center"/>
    </xf>
    <xf numFmtId="0" fontId="22" fillId="3" borderId="53" xfId="0" applyFont="1" applyFill="1" applyBorder="1" applyAlignment="1" applyProtection="1">
      <alignment horizontal="center" vertical="center"/>
    </xf>
    <xf numFmtId="0" fontId="22" fillId="3" borderId="62" xfId="0" applyFont="1" applyFill="1" applyBorder="1" applyAlignment="1" applyProtection="1">
      <alignment horizontal="center" vertical="center"/>
    </xf>
    <xf numFmtId="0" fontId="22" fillId="3" borderId="49" xfId="0" applyFont="1" applyFill="1" applyBorder="1" applyAlignment="1" applyProtection="1">
      <alignment horizontal="center" vertical="center"/>
    </xf>
    <xf numFmtId="0" fontId="22" fillId="3" borderId="54" xfId="0" applyFon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56" fillId="3" borderId="22" xfId="0" applyFont="1" applyFill="1" applyBorder="1" applyAlignment="1" applyProtection="1">
      <alignment horizontal="center" vertical="center"/>
    </xf>
    <xf numFmtId="0" fontId="56" fillId="3" borderId="51" xfId="0" applyFont="1" applyFill="1" applyBorder="1" applyAlignment="1" applyProtection="1">
      <alignment horizontal="center" vertical="center"/>
    </xf>
    <xf numFmtId="0" fontId="56" fillId="3" borderId="52" xfId="0" applyFont="1" applyFill="1" applyBorder="1" applyAlignment="1" applyProtection="1">
      <alignment horizontal="center" vertical="center"/>
    </xf>
    <xf numFmtId="0" fontId="56" fillId="3" borderId="34" xfId="0" applyFont="1" applyFill="1" applyBorder="1" applyAlignment="1" applyProtection="1">
      <alignment horizontal="center" vertical="center"/>
    </xf>
    <xf numFmtId="0" fontId="56" fillId="3" borderId="0" xfId="0" applyFont="1" applyFill="1" applyBorder="1" applyAlignment="1" applyProtection="1">
      <alignment horizontal="center" vertical="center"/>
    </xf>
    <xf numFmtId="0" fontId="56" fillId="3" borderId="53" xfId="0" applyFont="1" applyFill="1" applyBorder="1" applyAlignment="1" applyProtection="1">
      <alignment horizontal="center" vertical="center"/>
    </xf>
    <xf numFmtId="0" fontId="56" fillId="3" borderId="62" xfId="0" applyFont="1" applyFill="1" applyBorder="1" applyAlignment="1" applyProtection="1">
      <alignment horizontal="center" vertical="center"/>
    </xf>
    <xf numFmtId="0" fontId="56" fillId="3" borderId="49" xfId="0" applyFont="1" applyFill="1" applyBorder="1" applyAlignment="1" applyProtection="1">
      <alignment horizontal="center" vertical="center"/>
    </xf>
    <xf numFmtId="0" fontId="56" fillId="3" borderId="54" xfId="0" applyFont="1" applyFill="1" applyBorder="1" applyAlignment="1" applyProtection="1">
      <alignment horizontal="center" vertical="center"/>
    </xf>
    <xf numFmtId="0" fontId="55" fillId="3" borderId="0" xfId="0" applyFont="1" applyFill="1" applyBorder="1" applyAlignment="1" applyProtection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0" fillId="3" borderId="22" xfId="0" applyFill="1" applyBorder="1" applyAlignment="1" applyProtection="1">
      <alignment horizontal="center" vertical="center"/>
    </xf>
    <xf numFmtId="0" fontId="0" fillId="3" borderId="51" xfId="0" applyFill="1" applyBorder="1" applyAlignment="1" applyProtection="1">
      <alignment horizontal="center" vertical="center"/>
    </xf>
    <xf numFmtId="0" fontId="0" fillId="3" borderId="52" xfId="0" applyFill="1" applyBorder="1" applyAlignment="1" applyProtection="1">
      <alignment horizontal="center" vertical="center"/>
    </xf>
    <xf numFmtId="0" fontId="0" fillId="3" borderId="34" xfId="0" applyFill="1" applyBorder="1" applyAlignment="1" applyProtection="1">
      <alignment horizontal="center" vertical="center"/>
    </xf>
    <xf numFmtId="0" fontId="0" fillId="3" borderId="53" xfId="0" applyFill="1" applyBorder="1" applyAlignment="1" applyProtection="1">
      <alignment horizontal="center" vertical="center"/>
    </xf>
    <xf numFmtId="0" fontId="0" fillId="3" borderId="62" xfId="0" applyFill="1" applyBorder="1" applyAlignment="1" applyProtection="1">
      <alignment horizontal="center" vertical="center"/>
    </xf>
    <xf numFmtId="0" fontId="0" fillId="3" borderId="49" xfId="0" applyFill="1" applyBorder="1" applyAlignment="1" applyProtection="1">
      <alignment horizontal="center" vertical="center"/>
    </xf>
    <xf numFmtId="0" fontId="0" fillId="3" borderId="54" xfId="0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top" wrapText="1"/>
    </xf>
    <xf numFmtId="0" fontId="33" fillId="3" borderId="40" xfId="0" applyFont="1" applyFill="1" applyBorder="1" applyAlignment="1" applyProtection="1">
      <alignment horizontal="center" vertical="top" wrapText="1"/>
    </xf>
    <xf numFmtId="0" fontId="44" fillId="3" borderId="0" xfId="0" applyFont="1" applyFill="1" applyBorder="1" applyAlignment="1" applyProtection="1">
      <alignment horizontal="center" vertical="center"/>
    </xf>
    <xf numFmtId="0" fontId="51" fillId="3" borderId="0" xfId="0" applyFont="1" applyFill="1" applyBorder="1" applyAlignment="1" applyProtection="1">
      <alignment horizontal="center" vertical="center"/>
      <protection hidden="1"/>
    </xf>
    <xf numFmtId="0" fontId="50" fillId="3" borderId="0" xfId="0" applyFont="1" applyFill="1" applyBorder="1" applyAlignment="1" applyProtection="1">
      <alignment horizontal="center" vertical="center"/>
      <protection hidden="1"/>
    </xf>
    <xf numFmtId="0" fontId="32" fillId="0" borderId="45" xfId="0" applyFont="1" applyFill="1" applyBorder="1" applyAlignment="1" applyProtection="1">
      <alignment horizontal="center" vertical="center"/>
      <protection locked="0"/>
    </xf>
    <xf numFmtId="0" fontId="32" fillId="0" borderId="47" xfId="0" applyFont="1" applyFill="1" applyBorder="1" applyAlignment="1" applyProtection="1">
      <alignment horizontal="center" vertical="center"/>
      <protection locked="0"/>
    </xf>
    <xf numFmtId="0" fontId="48" fillId="3" borderId="0" xfId="0" applyFont="1" applyFill="1" applyBorder="1" applyAlignment="1" applyProtection="1">
      <alignment horizontal="center" vertical="center"/>
      <protection hidden="1"/>
    </xf>
    <xf numFmtId="0" fontId="49" fillId="3" borderId="0" xfId="0" applyFont="1" applyFill="1" applyBorder="1" applyAlignment="1" applyProtection="1">
      <alignment horizontal="center" vertical="center"/>
      <protection hidden="1"/>
    </xf>
    <xf numFmtId="166" fontId="49" fillId="3" borderId="0" xfId="0" applyNumberFormat="1" applyFont="1" applyFill="1" applyBorder="1" applyAlignment="1" applyProtection="1">
      <alignment horizontal="center" vertical="center"/>
      <protection hidden="1"/>
    </xf>
    <xf numFmtId="0" fontId="0" fillId="3" borderId="97" xfId="0" applyFill="1" applyBorder="1" applyAlignment="1">
      <alignment horizontal="center" vertical="center"/>
    </xf>
    <xf numFmtId="0" fontId="0" fillId="3" borderId="98" xfId="0" applyFill="1" applyBorder="1" applyAlignment="1">
      <alignment horizontal="center" vertical="center"/>
    </xf>
    <xf numFmtId="0" fontId="52" fillId="3" borderId="0" xfId="0" applyFont="1" applyFill="1" applyAlignment="1">
      <alignment horizontal="left"/>
    </xf>
    <xf numFmtId="0" fontId="52" fillId="3" borderId="0" xfId="0" applyFont="1" applyFill="1" applyBorder="1" applyAlignment="1">
      <alignment horizontal="left"/>
    </xf>
    <xf numFmtId="0" fontId="53" fillId="3" borderId="0" xfId="0" applyFont="1" applyFill="1" applyAlignment="1">
      <alignment horizontal="center"/>
    </xf>
    <xf numFmtId="0" fontId="52" fillId="3" borderId="0" xfId="0" applyFont="1" applyFill="1" applyAlignment="1">
      <alignment horizontal="center"/>
    </xf>
    <xf numFmtId="0" fontId="28" fillId="3" borderId="0" xfId="0" applyFont="1" applyFill="1" applyAlignment="1">
      <alignment horizontal="right"/>
    </xf>
    <xf numFmtId="0" fontId="28" fillId="3" borderId="0" xfId="0" applyFont="1" applyFill="1" applyAlignment="1">
      <alignment horizontal="left"/>
    </xf>
    <xf numFmtId="0" fontId="0" fillId="3" borderId="0" xfId="0" applyFill="1" applyAlignment="1">
      <alignment wrapText="1"/>
    </xf>
    <xf numFmtId="0" fontId="54" fillId="3" borderId="0" xfId="0" applyFont="1" applyFill="1" applyAlignment="1">
      <alignment horizontal="center"/>
    </xf>
    <xf numFmtId="0" fontId="32" fillId="56" borderId="0" xfId="0" applyFont="1" applyFill="1" applyBorder="1" applyAlignment="1" applyProtection="1">
      <alignment horizontal="center" vertical="center"/>
      <protection locked="0"/>
    </xf>
    <xf numFmtId="0" fontId="0" fillId="57" borderId="0" xfId="0" applyFill="1" applyAlignment="1">
      <alignment horizontal="center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4"/>
    <cellStyle name="Normal 3" xfId="42"/>
    <cellStyle name="Normal 4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7">
    <dxf>
      <protection locked="0" hidden="0"/>
    </dxf>
    <dxf>
      <protection locked="0" hidden="0"/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numFmt numFmtId="30" formatCode="@"/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lor rgb="FFFF0000"/>
      </font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Y$5" max="1000" min="1" page="10" val="3"/>
</file>

<file path=xl/ctrlProps/ctrlProp2.xml><?xml version="1.0" encoding="utf-8"?>
<formControlPr xmlns="http://schemas.microsoft.com/office/spreadsheetml/2009/9/main" objectType="Spin" dx="16" fmlaLink="$F$4" max="30" min="1" page="10"/>
</file>

<file path=xl/ctrlProps/ctrlProp3.xml><?xml version="1.0" encoding="utf-8"?>
<formControlPr xmlns="http://schemas.microsoft.com/office/spreadsheetml/2009/9/main" objectType="Spin" dx="16" fmlaLink="$L$5" max="3" min="1" page="10"/>
</file>

<file path=xl/ctrlProps/ctrlProp4.xml><?xml version="1.0" encoding="utf-8"?>
<formControlPr xmlns="http://schemas.microsoft.com/office/spreadsheetml/2009/9/main" objectType="Spin" dx="16" fmlaLink="$Y$5" max="1000" min="1" page="10"/>
</file>

<file path=xl/ctrlProps/ctrlProp5.xml><?xml version="1.0" encoding="utf-8"?>
<formControlPr xmlns="http://schemas.microsoft.com/office/spreadsheetml/2009/9/main" objectType="Spin" dx="16" fmlaLink="$AH$4" max="30" min="1" page="10"/>
</file>

<file path=xl/ctrlProps/ctrlProp6.xml><?xml version="1.0" encoding="utf-8"?>
<formControlPr xmlns="http://schemas.microsoft.com/office/spreadsheetml/2009/9/main" objectType="Spin" dx="16" fmlaLink="$AG$4" max="30" min="1" page="10"/>
</file>

<file path=xl/ctrlProps/ctrlProp7.xml><?xml version="1.0" encoding="utf-8"?>
<formControlPr xmlns="http://schemas.microsoft.com/office/spreadsheetml/2009/9/main" objectType="Spin" dx="16" fmlaLink="$AH$4" max="30" min="1" page="10"/>
</file>

<file path=xl/ctrlProps/ctrlProp8.xml><?xml version="1.0" encoding="utf-8"?>
<formControlPr xmlns="http://schemas.microsoft.com/office/spreadsheetml/2009/9/main" objectType="Spin" dx="16" fmlaLink="$AH$4" max="30" min="1" page="10"/>
</file>

<file path=xl/ctrlProps/ctrlProp9.xml><?xml version="1.0" encoding="utf-8"?>
<formControlPr xmlns="http://schemas.microsoft.com/office/spreadsheetml/2009/9/main" objectType="Spin" dx="16" fmlaLink="$AH$4" max="30" min="1" page="10" val="3"/>
</file>

<file path=xl/ctrlProps/ctrlProp10.xml><?xml version="1.0" encoding="utf-8"?>
<formControlPr xmlns="http://schemas.microsoft.com/office/spreadsheetml/2009/9/main" objectType="Spin" dx="16" fmlaLink="$AH$4" max="30" min="1" page="10" val="3"/>
</file>

<file path=xl/ctrlProps/ctrlProp11.xml><?xml version="1.0" encoding="utf-8"?>
<formControlPr xmlns="http://schemas.microsoft.com/office/spreadsheetml/2009/9/main" objectType="Spin" dx="16" fmlaLink="$AH$4" max="30" min="1" page="10" val="3"/>
</file>

<file path=xl/ctrlProps/ctrlProp12.xml><?xml version="1.0" encoding="utf-8"?>
<formControlPr xmlns="http://schemas.microsoft.com/office/spreadsheetml/2009/9/main" objectType="Spin" dx="16" fmlaLink="$AH$4" max="30" min="1" page="10"/>
</file>

<file path=xl/ctrlProps/ctrlProp13.xml><?xml version="1.0" encoding="utf-8"?>
<formControlPr xmlns="http://schemas.microsoft.com/office/spreadsheetml/2009/9/main" objectType="Spin" dx="16" fmlaLink="$AH$4" max="30" min="1" page="10" val="3"/>
</file>

<file path=xl/ctrlProps/ctrlProp14.xml><?xml version="1.0" encoding="utf-8"?>
<formControlPr xmlns="http://schemas.microsoft.com/office/spreadsheetml/2009/9/main" objectType="Spin" dx="16" fmlaLink="$AH$4" max="30" min="1" page="10"/>
</file>

<file path=xl/ctrlProps/ctrlProp15.xml><?xml version="1.0" encoding="utf-8"?>
<formControlPr xmlns="http://schemas.microsoft.com/office/spreadsheetml/2009/9/main" objectType="Spin" dx="16" fmlaLink="$AH$4" max="30" min="1" page="10"/>
</file>

<file path=xl/ctrlProps/ctrlProp16.xml><?xml version="1.0" encoding="utf-8"?>
<formControlPr xmlns="http://schemas.microsoft.com/office/spreadsheetml/2009/9/main" objectType="Spin" dx="16" fmlaLink="$AH$4" max="30" min="1" page="10"/>
</file>

<file path=xl/ctrlProps/ctrlProp17.xml><?xml version="1.0" encoding="utf-8"?>
<formControlPr xmlns="http://schemas.microsoft.com/office/spreadsheetml/2009/9/main" objectType="Spin" dx="16" fmlaLink="$AH$4" max="30" min="1" page="10"/>
</file>

<file path=xl/ctrlProps/ctrlProp18.xml><?xml version="1.0" encoding="utf-8"?>
<formControlPr xmlns="http://schemas.microsoft.com/office/spreadsheetml/2009/9/main" objectType="Spin" dx="16" fmlaLink="$AH$4" max="30" min="1" page="10"/>
</file>

<file path=xl/ctrlProps/ctrlProp19.xml><?xml version="1.0" encoding="utf-8"?>
<formControlPr xmlns="http://schemas.microsoft.com/office/spreadsheetml/2009/9/main" objectType="Spin" dx="16" fmlaLink="$U$5" max="1000" min="1" page="10"/>
</file>

<file path=xl/ctrlProps/ctrlProp20.xml><?xml version="1.0" encoding="utf-8"?>
<formControlPr xmlns="http://schemas.microsoft.com/office/spreadsheetml/2009/9/main" objectType="Spin" dx="16" fmlaLink="$H$5" max="30" min="1" page="1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13" Type="http://schemas.microsoft.com/office/2007/relationships/hdphoto" Target="../media/hdphoto3.wdp"/><Relationship Id="rId18" Type="http://schemas.openxmlformats.org/officeDocument/2006/relationships/image" Target="../media/image7.png"/><Relationship Id="rId3" Type="http://schemas.openxmlformats.org/officeDocument/2006/relationships/hyperlink" Target="#Dt_Jadwal!A1"/><Relationship Id="rId21" Type="http://schemas.openxmlformats.org/officeDocument/2006/relationships/image" Target="../media/image9.jpeg"/><Relationship Id="rId7" Type="http://schemas.openxmlformats.org/officeDocument/2006/relationships/image" Target="../media/image1.jpg"/><Relationship Id="rId12" Type="http://schemas.openxmlformats.org/officeDocument/2006/relationships/image" Target="../media/image4.png"/><Relationship Id="rId17" Type="http://schemas.microsoft.com/office/2007/relationships/hdphoto" Target="../media/hdphoto5.wdp"/><Relationship Id="rId25" Type="http://schemas.microsoft.com/office/2007/relationships/hdphoto" Target="../media/hdphoto8.wdp"/><Relationship Id="rId2" Type="http://schemas.openxmlformats.org/officeDocument/2006/relationships/hyperlink" Target="#Dt_Pemb_R!A1"/><Relationship Id="rId16" Type="http://schemas.openxmlformats.org/officeDocument/2006/relationships/image" Target="../media/image6.png"/><Relationship Id="rId20" Type="http://schemas.openxmlformats.org/officeDocument/2006/relationships/image" Target="../media/image8.png"/><Relationship Id="rId1" Type="http://schemas.openxmlformats.org/officeDocument/2006/relationships/hyperlink" Target="#Dt_Pes!A1"/><Relationship Id="rId6" Type="http://schemas.openxmlformats.org/officeDocument/2006/relationships/hyperlink" Target="#Dt_Matpel!A1"/><Relationship Id="rId11" Type="http://schemas.microsoft.com/office/2007/relationships/hdphoto" Target="../media/hdphoto2.wdp"/><Relationship Id="rId24" Type="http://schemas.openxmlformats.org/officeDocument/2006/relationships/image" Target="../media/image11.png"/><Relationship Id="rId5" Type="http://schemas.openxmlformats.org/officeDocument/2006/relationships/hyperlink" Target="#Dt_Jdwl_Peng!A1"/><Relationship Id="rId15" Type="http://schemas.microsoft.com/office/2007/relationships/hdphoto" Target="../media/hdphoto4.wdp"/><Relationship Id="rId23" Type="http://schemas.microsoft.com/office/2007/relationships/hdphoto" Target="../media/hdphoto7.wdp"/><Relationship Id="rId10" Type="http://schemas.openxmlformats.org/officeDocument/2006/relationships/image" Target="../media/image3.png"/><Relationship Id="rId19" Type="http://schemas.microsoft.com/office/2007/relationships/hdphoto" Target="../media/hdphoto6.wdp"/><Relationship Id="rId4" Type="http://schemas.openxmlformats.org/officeDocument/2006/relationships/hyperlink" Target="#Dt_Peng!A1"/><Relationship Id="rId9" Type="http://schemas.microsoft.com/office/2007/relationships/hdphoto" Target="../media/hdphoto1.wdp"/><Relationship Id="rId14" Type="http://schemas.openxmlformats.org/officeDocument/2006/relationships/image" Target="../media/image5.png"/><Relationship Id="rId22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DPR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Dt_Jadwal!A1"/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Dt_Jdwl_Peng!A1"/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Dt_Pemb_R!A1"/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1</xdr:row>
      <xdr:rowOff>7575</xdr:rowOff>
    </xdr:to>
    <xdr:sp macro="" textlink="">
      <xdr:nvSpPr>
        <xdr:cNvPr id="2" name="Rectangle 1"/>
        <xdr:cNvSpPr/>
      </xdr:nvSpPr>
      <xdr:spPr>
        <a:xfrm>
          <a:off x="0" y="0"/>
          <a:ext cx="9458325" cy="4457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2000" b="1">
            <a:solidFill>
              <a:schemeClr val="bg1"/>
            </a:solidFill>
            <a:latin typeface="+mj-lt"/>
          </a:endParaRPr>
        </a:p>
      </xdr:txBody>
    </xdr:sp>
    <xdr:clientData/>
  </xdr:twoCellAnchor>
  <xdr:twoCellAnchor>
    <xdr:from>
      <xdr:col>0</xdr:col>
      <xdr:colOff>371473</xdr:colOff>
      <xdr:row>2</xdr:row>
      <xdr:rowOff>9526</xdr:rowOff>
    </xdr:from>
    <xdr:to>
      <xdr:col>0</xdr:col>
      <xdr:colOff>2171473</xdr:colOff>
      <xdr:row>4</xdr:row>
      <xdr:rowOff>28576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371473" y="609601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n-lt"/>
          </a:endParaRPr>
        </a:p>
        <a:p>
          <a:pPr algn="l"/>
          <a:r>
            <a:rPr lang="id-ID" sz="1100" b="1">
              <a:latin typeface="+mn-lt"/>
            </a:rPr>
            <a:t>          </a:t>
          </a:r>
          <a:r>
            <a:rPr lang="en-US" sz="1100" b="1">
              <a:latin typeface="+mn-lt"/>
            </a:rPr>
            <a:t>PESERTA UJIAN</a:t>
          </a:r>
        </a:p>
      </xdr:txBody>
    </xdr:sp>
    <xdr:clientData/>
  </xdr:twoCellAnchor>
  <xdr:twoCellAnchor>
    <xdr:from>
      <xdr:col>0</xdr:col>
      <xdr:colOff>371473</xdr:colOff>
      <xdr:row>5</xdr:row>
      <xdr:rowOff>76201</xdr:rowOff>
    </xdr:from>
    <xdr:to>
      <xdr:col>0</xdr:col>
      <xdr:colOff>2171473</xdr:colOff>
      <xdr:row>9</xdr:row>
      <xdr:rowOff>1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371473" y="1104901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 sz="400">
            <a:effectLst/>
          </a:endParaRPr>
        </a:p>
        <a:p>
          <a:pPr algn="ctr"/>
          <a:r>
            <a:rPr lang="id-ID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PEMBAGIAN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RUANG</a:t>
          </a:r>
          <a:endParaRPr lang="en-US" sz="1000">
            <a:effectLst/>
          </a:endParaRPr>
        </a:p>
      </xdr:txBody>
    </xdr:sp>
    <xdr:clientData/>
  </xdr:twoCellAnchor>
  <xdr:twoCellAnchor>
    <xdr:from>
      <xdr:col>0</xdr:col>
      <xdr:colOff>371474</xdr:colOff>
      <xdr:row>13</xdr:row>
      <xdr:rowOff>133351</xdr:rowOff>
    </xdr:from>
    <xdr:to>
      <xdr:col>0</xdr:col>
      <xdr:colOff>2171474</xdr:colOff>
      <xdr:row>17</xdr:row>
      <xdr:rowOff>57151</xdr:rowOff>
    </xdr:to>
    <xdr:sp macro="" textlink="">
      <xdr:nvSpPr>
        <xdr:cNvPr id="7" name="Rounded Rectangle 6">
          <a:hlinkClick xmlns:r="http://schemas.openxmlformats.org/officeDocument/2006/relationships" r:id="rId3"/>
        </xdr:cNvPr>
        <xdr:cNvSpPr/>
      </xdr:nvSpPr>
      <xdr:spPr>
        <a:xfrm>
          <a:off x="371474" y="2114551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r"/>
          <a:r>
            <a:rPr lang="id-ID" sz="1100" b="1"/>
            <a:t>         </a:t>
          </a:r>
          <a:r>
            <a:rPr lang="id-ID" sz="1100" b="1" baseline="0"/>
            <a:t> </a:t>
          </a:r>
          <a:r>
            <a:rPr lang="en-US" sz="1100" b="1"/>
            <a:t>INPUT JADWAL UJIAN</a:t>
          </a:r>
        </a:p>
      </xdr:txBody>
    </xdr:sp>
    <xdr:clientData/>
  </xdr:twoCellAnchor>
  <xdr:twoCellAnchor>
    <xdr:from>
      <xdr:col>0</xdr:col>
      <xdr:colOff>371474</xdr:colOff>
      <xdr:row>17</xdr:row>
      <xdr:rowOff>152401</xdr:rowOff>
    </xdr:from>
    <xdr:to>
      <xdr:col>0</xdr:col>
      <xdr:colOff>2171474</xdr:colOff>
      <xdr:row>21</xdr:row>
      <xdr:rowOff>76201</xdr:rowOff>
    </xdr:to>
    <xdr:sp macro="" textlink="">
      <xdr:nvSpPr>
        <xdr:cNvPr id="8" name="Rounded Rectangle 7">
          <a:hlinkClick xmlns:r="http://schemas.openxmlformats.org/officeDocument/2006/relationships" r:id="rId4"/>
        </xdr:cNvPr>
        <xdr:cNvSpPr/>
      </xdr:nvSpPr>
      <xdr:spPr>
        <a:xfrm>
          <a:off x="371474" y="2609851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ctr"/>
          <a:r>
            <a:rPr lang="id-ID" sz="1100" b="1"/>
            <a:t>     </a:t>
          </a:r>
          <a:r>
            <a:rPr lang="en-US" sz="1100" b="1"/>
            <a:t>NAMA PENGAWAS</a:t>
          </a:r>
        </a:p>
      </xdr:txBody>
    </xdr:sp>
    <xdr:clientData/>
  </xdr:twoCellAnchor>
  <xdr:twoCellAnchor>
    <xdr:from>
      <xdr:col>0</xdr:col>
      <xdr:colOff>371474</xdr:colOff>
      <xdr:row>21</xdr:row>
      <xdr:rowOff>180976</xdr:rowOff>
    </xdr:from>
    <xdr:to>
      <xdr:col>0</xdr:col>
      <xdr:colOff>2171474</xdr:colOff>
      <xdr:row>24</xdr:row>
      <xdr:rowOff>152401</xdr:rowOff>
    </xdr:to>
    <xdr:sp macro="" textlink="">
      <xdr:nvSpPr>
        <xdr:cNvPr id="9" name="Rounded Rectangle 8">
          <a:hlinkClick xmlns:r="http://schemas.openxmlformats.org/officeDocument/2006/relationships" r:id="rId5"/>
        </xdr:cNvPr>
        <xdr:cNvSpPr/>
      </xdr:nvSpPr>
      <xdr:spPr>
        <a:xfrm>
          <a:off x="371474" y="3114676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/>
        </a:p>
        <a:p>
          <a:pPr algn="ctr"/>
          <a:r>
            <a:rPr lang="id-ID" sz="1100" b="1"/>
            <a:t>         </a:t>
          </a:r>
          <a:r>
            <a:rPr lang="en-US" sz="1100" b="1"/>
            <a:t>JADWAL PENGAWAS</a:t>
          </a:r>
        </a:p>
      </xdr:txBody>
    </xdr:sp>
    <xdr:clientData/>
  </xdr:twoCellAnchor>
  <xdr:twoCellAnchor>
    <xdr:from>
      <xdr:col>0</xdr:col>
      <xdr:colOff>380999</xdr:colOff>
      <xdr:row>9</xdr:row>
      <xdr:rowOff>104776</xdr:rowOff>
    </xdr:from>
    <xdr:to>
      <xdr:col>0</xdr:col>
      <xdr:colOff>2180999</xdr:colOff>
      <xdr:row>13</xdr:row>
      <xdr:rowOff>28576</xdr:rowOff>
    </xdr:to>
    <xdr:sp macro="" textlink="">
      <xdr:nvSpPr>
        <xdr:cNvPr id="10" name="Rounded Rectangle 9">
          <a:hlinkClick xmlns:r="http://schemas.openxmlformats.org/officeDocument/2006/relationships" r:id="rId6"/>
        </xdr:cNvPr>
        <xdr:cNvSpPr/>
      </xdr:nvSpPr>
      <xdr:spPr>
        <a:xfrm>
          <a:off x="380999" y="1609726"/>
          <a:ext cx="180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ctr"/>
          <a:r>
            <a:rPr lang="id-ID" sz="1100" b="1"/>
            <a:t>     </a:t>
          </a:r>
          <a:r>
            <a:rPr lang="id-ID" sz="1100" b="1" baseline="0"/>
            <a:t> </a:t>
          </a:r>
          <a:r>
            <a:rPr lang="en-US" sz="1100" b="1"/>
            <a:t>INPUT</a:t>
          </a:r>
          <a:r>
            <a:rPr lang="en-US" sz="1100" b="1" baseline="0"/>
            <a:t> MATA UJIAN</a:t>
          </a:r>
          <a:endParaRPr lang="en-US" sz="1100" b="1"/>
        </a:p>
      </xdr:txBody>
    </xdr:sp>
    <xdr:clientData/>
  </xdr:twoCellAnchor>
  <xdr:twoCellAnchor>
    <xdr:from>
      <xdr:col>6</xdr:col>
      <xdr:colOff>171449</xdr:colOff>
      <xdr:row>2</xdr:row>
      <xdr:rowOff>19051</xdr:rowOff>
    </xdr:from>
    <xdr:to>
      <xdr:col>6</xdr:col>
      <xdr:colOff>2331449</xdr:colOff>
      <xdr:row>4</xdr:row>
      <xdr:rowOff>38101</xdr:rowOff>
    </xdr:to>
    <xdr:sp macro="[0]!KPU" textlink="">
      <xdr:nvSpPr>
        <xdr:cNvPr id="11" name="Rounded Rectangle 10"/>
        <xdr:cNvSpPr/>
      </xdr:nvSpPr>
      <xdr:spPr>
        <a:xfrm>
          <a:off x="8353424" y="619126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/>
        </a:p>
        <a:p>
          <a:pPr algn="l"/>
          <a:r>
            <a:rPr lang="id-ID" sz="1100" b="1"/>
            <a:t>            </a:t>
          </a:r>
          <a:r>
            <a:rPr lang="en-US" sz="1100" b="1"/>
            <a:t>KARTU PESERTA</a:t>
          </a:r>
          <a:r>
            <a:rPr lang="en-US" sz="1100" b="1" baseline="0"/>
            <a:t> UJIAN</a:t>
          </a:r>
          <a:endParaRPr lang="en-US" sz="1100" b="1"/>
        </a:p>
      </xdr:txBody>
    </xdr:sp>
    <xdr:clientData/>
  </xdr:twoCellAnchor>
  <xdr:twoCellAnchor>
    <xdr:from>
      <xdr:col>6</xdr:col>
      <xdr:colOff>171449</xdr:colOff>
      <xdr:row>5</xdr:row>
      <xdr:rowOff>85726</xdr:rowOff>
    </xdr:from>
    <xdr:to>
      <xdr:col>6</xdr:col>
      <xdr:colOff>2331449</xdr:colOff>
      <xdr:row>9</xdr:row>
      <xdr:rowOff>9526</xdr:rowOff>
    </xdr:to>
    <xdr:sp macro="[0]!DPR" textlink="">
      <xdr:nvSpPr>
        <xdr:cNvPr id="12" name="Rounded Rectangle 11"/>
        <xdr:cNvSpPr/>
      </xdr:nvSpPr>
      <xdr:spPr>
        <a:xfrm>
          <a:off x="8353424" y="1114426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 b="1"/>
        </a:p>
        <a:p>
          <a:pPr algn="l"/>
          <a:r>
            <a:rPr lang="id-ID" sz="1100" b="1"/>
            <a:t>            </a:t>
          </a:r>
          <a:r>
            <a:rPr lang="en-US" sz="1100" b="1"/>
            <a:t>DAFTAR</a:t>
          </a:r>
          <a:r>
            <a:rPr lang="en-US" sz="1100" b="1" baseline="0"/>
            <a:t> PESERTA/RUANG</a:t>
          </a:r>
          <a:endParaRPr lang="en-US" sz="1100" b="1"/>
        </a:p>
      </xdr:txBody>
    </xdr:sp>
    <xdr:clientData/>
  </xdr:twoCellAnchor>
  <xdr:twoCellAnchor>
    <xdr:from>
      <xdr:col>6</xdr:col>
      <xdr:colOff>171449</xdr:colOff>
      <xdr:row>9</xdr:row>
      <xdr:rowOff>114301</xdr:rowOff>
    </xdr:from>
    <xdr:to>
      <xdr:col>6</xdr:col>
      <xdr:colOff>2331449</xdr:colOff>
      <xdr:row>13</xdr:row>
      <xdr:rowOff>38101</xdr:rowOff>
    </xdr:to>
    <xdr:sp macro="[0]!BJU" textlink="">
      <xdr:nvSpPr>
        <xdr:cNvPr id="13" name="Rounded Rectangle 12"/>
        <xdr:cNvSpPr/>
      </xdr:nvSpPr>
      <xdr:spPr>
        <a:xfrm>
          <a:off x="8353424" y="1619251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 b="1"/>
        </a:p>
        <a:p>
          <a:pPr algn="l"/>
          <a:r>
            <a:rPr lang="id-ID" sz="1100" b="1"/>
            <a:t>            </a:t>
          </a:r>
          <a:r>
            <a:rPr lang="en-US" sz="1100" b="1"/>
            <a:t>BUAT JADWAL UJIAN</a:t>
          </a:r>
        </a:p>
      </xdr:txBody>
    </xdr:sp>
    <xdr:clientData/>
  </xdr:twoCellAnchor>
  <xdr:twoCellAnchor>
    <xdr:from>
      <xdr:col>6</xdr:col>
      <xdr:colOff>171449</xdr:colOff>
      <xdr:row>13</xdr:row>
      <xdr:rowOff>133351</xdr:rowOff>
    </xdr:from>
    <xdr:to>
      <xdr:col>6</xdr:col>
      <xdr:colOff>2331449</xdr:colOff>
      <xdr:row>17</xdr:row>
      <xdr:rowOff>57151</xdr:rowOff>
    </xdr:to>
    <xdr:sp macro="[0]!BJP" textlink="">
      <xdr:nvSpPr>
        <xdr:cNvPr id="14" name="Rounded Rectangle 13"/>
        <xdr:cNvSpPr/>
      </xdr:nvSpPr>
      <xdr:spPr>
        <a:xfrm>
          <a:off x="8353424" y="2114551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 b="1"/>
        </a:p>
        <a:p>
          <a:pPr algn="l"/>
          <a:r>
            <a:rPr lang="id-ID" sz="1100" b="1"/>
            <a:t>            </a:t>
          </a:r>
          <a:r>
            <a:rPr lang="en-US" sz="1100" b="1"/>
            <a:t>BUAT</a:t>
          </a:r>
          <a:r>
            <a:rPr lang="en-US" sz="1100" b="1" baseline="0"/>
            <a:t> JADWAL PENGAWAS</a:t>
          </a:r>
          <a:endParaRPr lang="en-US" sz="1100" b="1"/>
        </a:p>
      </xdr:txBody>
    </xdr:sp>
    <xdr:clientData/>
  </xdr:twoCellAnchor>
  <xdr:twoCellAnchor>
    <xdr:from>
      <xdr:col>6</xdr:col>
      <xdr:colOff>171449</xdr:colOff>
      <xdr:row>17</xdr:row>
      <xdr:rowOff>161926</xdr:rowOff>
    </xdr:from>
    <xdr:to>
      <xdr:col>6</xdr:col>
      <xdr:colOff>2331449</xdr:colOff>
      <xdr:row>21</xdr:row>
      <xdr:rowOff>85726</xdr:rowOff>
    </xdr:to>
    <xdr:sp macro="[0]!NTM" textlink="">
      <xdr:nvSpPr>
        <xdr:cNvPr id="15" name="Rounded Rectangle 14"/>
        <xdr:cNvSpPr/>
      </xdr:nvSpPr>
      <xdr:spPr>
        <a:xfrm>
          <a:off x="8353424" y="2619376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 b="1"/>
        </a:p>
        <a:p>
          <a:pPr algn="l"/>
          <a:r>
            <a:rPr lang="id-ID" sz="1100" b="1"/>
            <a:t>            </a:t>
          </a:r>
          <a:r>
            <a:rPr lang="en-US" sz="1100" b="1"/>
            <a:t>NOMOR TEMPEL MEJA</a:t>
          </a:r>
        </a:p>
      </xdr:txBody>
    </xdr:sp>
    <xdr:clientData/>
  </xdr:twoCellAnchor>
  <xdr:twoCellAnchor>
    <xdr:from>
      <xdr:col>6</xdr:col>
      <xdr:colOff>171449</xdr:colOff>
      <xdr:row>21</xdr:row>
      <xdr:rowOff>180976</xdr:rowOff>
    </xdr:from>
    <xdr:to>
      <xdr:col>6</xdr:col>
      <xdr:colOff>2331449</xdr:colOff>
      <xdr:row>24</xdr:row>
      <xdr:rowOff>152401</xdr:rowOff>
    </xdr:to>
    <xdr:sp macro="[0]!BuatDTD" textlink="">
      <xdr:nvSpPr>
        <xdr:cNvPr id="16" name="Rounded Rectangle 15"/>
        <xdr:cNvSpPr/>
      </xdr:nvSpPr>
      <xdr:spPr>
        <a:xfrm>
          <a:off x="8353424" y="3114676"/>
          <a:ext cx="2160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400" b="1"/>
        </a:p>
        <a:p>
          <a:pPr algn="l"/>
          <a:r>
            <a:rPr lang="id-ID" sz="1100" b="1"/>
            <a:t>            </a:t>
          </a:r>
          <a:r>
            <a:rPr lang="en-US" sz="1100" b="1"/>
            <a:t>DENAH TEMPAT DUDUK</a:t>
          </a:r>
        </a:p>
      </xdr:txBody>
    </xdr:sp>
    <xdr:clientData/>
  </xdr:twoCellAnchor>
  <xdr:twoCellAnchor>
    <xdr:from>
      <xdr:col>0</xdr:col>
      <xdr:colOff>2381249</xdr:colOff>
      <xdr:row>25</xdr:row>
      <xdr:rowOff>142876</xdr:rowOff>
    </xdr:from>
    <xdr:to>
      <xdr:col>2</xdr:col>
      <xdr:colOff>1393499</xdr:colOff>
      <xdr:row>25</xdr:row>
      <xdr:rowOff>542926</xdr:rowOff>
    </xdr:to>
    <xdr:sp macro="[0]!LR" textlink="">
      <xdr:nvSpPr>
        <xdr:cNvPr id="17" name="Rounded Rectangle 16"/>
        <xdr:cNvSpPr/>
      </xdr:nvSpPr>
      <xdr:spPr>
        <a:xfrm>
          <a:off x="2381249" y="3695701"/>
          <a:ext cx="158400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l"/>
          <a:r>
            <a:rPr lang="id-ID" sz="1100" b="1"/>
            <a:t>          </a:t>
          </a:r>
          <a:r>
            <a:rPr lang="en-US" sz="1100" b="1"/>
            <a:t>LABEL RUANGAN</a:t>
          </a:r>
        </a:p>
      </xdr:txBody>
    </xdr:sp>
    <xdr:clientData/>
  </xdr:twoCellAnchor>
  <xdr:twoCellAnchor>
    <xdr:from>
      <xdr:col>2</xdr:col>
      <xdr:colOff>1466850</xdr:colOff>
      <xdr:row>25</xdr:row>
      <xdr:rowOff>142876</xdr:rowOff>
    </xdr:from>
    <xdr:to>
      <xdr:col>4</xdr:col>
      <xdr:colOff>904875</xdr:colOff>
      <xdr:row>25</xdr:row>
      <xdr:rowOff>542926</xdr:rowOff>
    </xdr:to>
    <xdr:sp macro="[0]!AP" textlink="">
      <xdr:nvSpPr>
        <xdr:cNvPr id="18" name="Rounded Rectangle 17"/>
        <xdr:cNvSpPr/>
      </xdr:nvSpPr>
      <xdr:spPr>
        <a:xfrm>
          <a:off x="4038600" y="3695701"/>
          <a:ext cx="1457325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l"/>
          <a:r>
            <a:rPr lang="id-ID" sz="1100" b="1"/>
            <a:t>          </a:t>
          </a:r>
          <a:r>
            <a:rPr lang="en-US" sz="1100" b="1"/>
            <a:t>ABSEN PESERTA</a:t>
          </a:r>
        </a:p>
      </xdr:txBody>
    </xdr:sp>
    <xdr:clientData/>
  </xdr:twoCellAnchor>
  <xdr:twoCellAnchor>
    <xdr:from>
      <xdr:col>4</xdr:col>
      <xdr:colOff>981076</xdr:colOff>
      <xdr:row>25</xdr:row>
      <xdr:rowOff>142876</xdr:rowOff>
    </xdr:from>
    <xdr:to>
      <xdr:col>4</xdr:col>
      <xdr:colOff>2257426</xdr:colOff>
      <xdr:row>25</xdr:row>
      <xdr:rowOff>542926</xdr:rowOff>
    </xdr:to>
    <xdr:sp macro="[0]!TT" textlink="">
      <xdr:nvSpPr>
        <xdr:cNvPr id="19" name="Rounded Rectangle 18"/>
        <xdr:cNvSpPr/>
      </xdr:nvSpPr>
      <xdr:spPr>
        <a:xfrm>
          <a:off x="5572126" y="3695701"/>
          <a:ext cx="1276350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l"/>
          <a:r>
            <a:rPr lang="id-ID" sz="1100" b="1"/>
            <a:t>          </a:t>
          </a:r>
          <a:r>
            <a:rPr lang="en-US" sz="1100" b="1"/>
            <a:t>TATA TERTIB</a:t>
          </a:r>
        </a:p>
      </xdr:txBody>
    </xdr:sp>
    <xdr:clientData/>
  </xdr:twoCellAnchor>
  <xdr:twoCellAnchor>
    <xdr:from>
      <xdr:col>0</xdr:col>
      <xdr:colOff>0</xdr:colOff>
      <xdr:row>25</xdr:row>
      <xdr:rowOff>695324</xdr:rowOff>
    </xdr:from>
    <xdr:to>
      <xdr:col>7</xdr:col>
      <xdr:colOff>0</xdr:colOff>
      <xdr:row>25</xdr:row>
      <xdr:rowOff>914399</xdr:rowOff>
    </xdr:to>
    <xdr:sp macro="" textlink="">
      <xdr:nvSpPr>
        <xdr:cNvPr id="4" name="Rectangle 3"/>
        <xdr:cNvSpPr/>
      </xdr:nvSpPr>
      <xdr:spPr>
        <a:xfrm>
          <a:off x="0" y="4248149"/>
          <a:ext cx="10648950" cy="219075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0">
              <a:solidFill>
                <a:sysClr val="windowText" lastClr="000000"/>
              </a:solidFill>
              <a:latin typeface="+mj-lt"/>
            </a:rPr>
            <a:t>Syamsudin Pemusiran </a:t>
          </a:r>
          <a:r>
            <a:rPr lang="id-ID" sz="1050" b="0">
              <a:solidFill>
                <a:sysClr val="windowText" lastClr="000000"/>
              </a:solidFill>
              <a:latin typeface="+mj-lt"/>
            </a:rPr>
            <a:t>@</a:t>
          </a:r>
          <a:r>
            <a:rPr lang="id-ID" sz="1050" b="0" baseline="0">
              <a:solidFill>
                <a:sysClr val="windowText" lastClr="000000"/>
              </a:solidFill>
              <a:latin typeface="+mj-lt"/>
            </a:rPr>
            <a:t> MH Software (c) </a:t>
          </a:r>
          <a:r>
            <a:rPr lang="en-US" sz="1050" b="0">
              <a:solidFill>
                <a:sysClr val="windowText" lastClr="000000"/>
              </a:solidFill>
              <a:latin typeface="+mj-lt"/>
            </a:rPr>
            <a:t>2015</a:t>
          </a:r>
        </a:p>
      </xdr:txBody>
    </xdr:sp>
    <xdr:clientData/>
  </xdr:twoCellAnchor>
  <xdr:twoCellAnchor>
    <xdr:from>
      <xdr:col>0</xdr:col>
      <xdr:colOff>0</xdr:colOff>
      <xdr:row>0</xdr:row>
      <xdr:rowOff>38100</xdr:rowOff>
    </xdr:from>
    <xdr:to>
      <xdr:col>7</xdr:col>
      <xdr:colOff>0</xdr:colOff>
      <xdr:row>0</xdr:row>
      <xdr:rowOff>371475</xdr:rowOff>
    </xdr:to>
    <xdr:sp macro="" textlink="">
      <xdr:nvSpPr>
        <xdr:cNvPr id="5" name="TextBox 4"/>
        <xdr:cNvSpPr txBox="1"/>
      </xdr:nvSpPr>
      <xdr:spPr>
        <a:xfrm>
          <a:off x="0" y="38100"/>
          <a:ext cx="94583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latin typeface="+mj-lt"/>
            </a:rPr>
            <a:t>APLIKASI ADMINISTRASI UJIAN</a:t>
          </a:r>
        </a:p>
      </xdr:txBody>
    </xdr:sp>
    <xdr:clientData/>
  </xdr:twoCellAnchor>
  <xdr:twoCellAnchor>
    <xdr:from>
      <xdr:col>4</xdr:col>
      <xdr:colOff>2333625</xdr:colOff>
      <xdr:row>25</xdr:row>
      <xdr:rowOff>142876</xdr:rowOff>
    </xdr:from>
    <xdr:to>
      <xdr:col>5</xdr:col>
      <xdr:colOff>180975</xdr:colOff>
      <xdr:row>25</xdr:row>
      <xdr:rowOff>542926</xdr:rowOff>
    </xdr:to>
    <xdr:sp macro="[0]!About" textlink="">
      <xdr:nvSpPr>
        <xdr:cNvPr id="21" name="Rounded Rectangle 20"/>
        <xdr:cNvSpPr/>
      </xdr:nvSpPr>
      <xdr:spPr>
        <a:xfrm>
          <a:off x="6924675" y="3695701"/>
          <a:ext cx="1247775" cy="400050"/>
        </a:xfrm>
        <a:prstGeom prst="roundRect">
          <a:avLst>
            <a:gd name="adj" fmla="val 952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/>
        </a:p>
        <a:p>
          <a:pPr algn="l"/>
          <a:r>
            <a:rPr lang="id-ID" sz="1100" b="1"/>
            <a:t>           About</a:t>
          </a:r>
          <a:endParaRPr lang="en-US" sz="1100" b="1"/>
        </a:p>
      </xdr:txBody>
    </xdr:sp>
    <xdr:clientData/>
  </xdr:twoCellAnchor>
  <xdr:twoCellAnchor editAs="oneCell">
    <xdr:from>
      <xdr:col>6</xdr:col>
      <xdr:colOff>2047875</xdr:colOff>
      <xdr:row>25</xdr:row>
      <xdr:rowOff>238126</xdr:rowOff>
    </xdr:from>
    <xdr:to>
      <xdr:col>6</xdr:col>
      <xdr:colOff>2641706</xdr:colOff>
      <xdr:row>25</xdr:row>
      <xdr:rowOff>828676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29850" y="3790951"/>
          <a:ext cx="593831" cy="590550"/>
        </a:xfrm>
        <a:prstGeom prst="rect">
          <a:avLst/>
        </a:prstGeom>
      </xdr:spPr>
    </xdr:pic>
    <xdr:clientData/>
  </xdr:twoCellAnchor>
  <xdr:twoCellAnchor editAs="oneCell">
    <xdr:from>
      <xdr:col>0</xdr:col>
      <xdr:colOff>419100</xdr:colOff>
      <xdr:row>2</xdr:row>
      <xdr:rowOff>76200</xdr:rowOff>
    </xdr:from>
    <xdr:to>
      <xdr:col>0</xdr:col>
      <xdr:colOff>726016</xdr:colOff>
      <xdr:row>3</xdr:row>
      <xdr:rowOff>161925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0" b="96296" l="0" r="96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676275"/>
          <a:ext cx="306916" cy="276225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438149</xdr:colOff>
      <xdr:row>5</xdr:row>
      <xdr:rowOff>159544</xdr:rowOff>
    </xdr:from>
    <xdr:to>
      <xdr:col>0</xdr:col>
      <xdr:colOff>734482</xdr:colOff>
      <xdr:row>7</xdr:row>
      <xdr:rowOff>180499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0" b="96296" l="0" r="96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49" y="1189435"/>
          <a:ext cx="296333" cy="266700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440531</xdr:colOff>
      <xdr:row>9</xdr:row>
      <xdr:rowOff>154781</xdr:rowOff>
    </xdr:from>
    <xdr:to>
      <xdr:col>0</xdr:col>
      <xdr:colOff>732234</xdr:colOff>
      <xdr:row>12</xdr:row>
      <xdr:rowOff>17859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6667" b="100000" l="10000" r="96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531" y="1660922"/>
          <a:ext cx="291703" cy="291703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436958</xdr:colOff>
      <xdr:row>13</xdr:row>
      <xdr:rowOff>178593</xdr:rowOff>
    </xdr:from>
    <xdr:to>
      <xdr:col>0</xdr:col>
      <xdr:colOff>734614</xdr:colOff>
      <xdr:row>17</xdr:row>
      <xdr:rowOff>1904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6667" b="96667" l="6667" r="96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958" y="2159793"/>
          <a:ext cx="297656" cy="297656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470297</xdr:colOff>
      <xdr:row>18</xdr:row>
      <xdr:rowOff>35719</xdr:rowOff>
    </xdr:from>
    <xdr:to>
      <xdr:col>0</xdr:col>
      <xdr:colOff>726281</xdr:colOff>
      <xdr:row>21</xdr:row>
      <xdr:rowOff>5953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ackgroundRemoval t="6667" b="100000" l="0" r="96667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297" y="2684860"/>
          <a:ext cx="255984" cy="255984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452436</xdr:colOff>
      <xdr:row>22</xdr:row>
      <xdr:rowOff>47620</xdr:rowOff>
    </xdr:from>
    <xdr:to>
      <xdr:col>0</xdr:col>
      <xdr:colOff>750096</xdr:colOff>
      <xdr:row>24</xdr:row>
      <xdr:rowOff>107155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10000" b="100000" l="0" r="96667">
                      <a14:foregroundMark x1="13333" y1="80000" x2="13333" y2="80000"/>
                      <a14:backgroundMark x1="3333" y1="40000" x2="3333" y2="40000"/>
                      <a14:backgroundMark x1="3333" y1="30000" x2="3333" y2="30000"/>
                      <a14:backgroundMark x1="3333" y1="26667" x2="3333" y2="26667"/>
                      <a14:backgroundMark x1="3333" y1="56667" x2="3333" y2="56667"/>
                      <a14:backgroundMark x1="3333" y1="70000" x2="3333" y2="70000"/>
                      <a14:backgroundMark x1="3333" y1="80000" x2="3333" y2="80000"/>
                      <a14:backgroundMark x1="3333" y1="93333" x2="3333" y2="93333"/>
                      <a14:backgroundMark x1="26667" y1="96667" x2="26667" y2="96667"/>
                      <a14:backgroundMark x1="50000" y1="96667" x2="50000" y2="96667"/>
                      <a14:backgroundMark x1="73333" y1="96667" x2="73333" y2="9666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6" y="3173011"/>
          <a:ext cx="297660" cy="297660"/>
        </a:xfrm>
        <a:prstGeom prst="rect">
          <a:avLst/>
        </a:prstGeom>
        <a:effectLst/>
      </xdr:spPr>
    </xdr:pic>
    <xdr:clientData/>
  </xdr:twoCellAnchor>
  <xdr:twoCellAnchor editAs="oneCell">
    <xdr:from>
      <xdr:col>0</xdr:col>
      <xdr:colOff>371475</xdr:colOff>
      <xdr:row>0</xdr:row>
      <xdr:rowOff>66675</xdr:rowOff>
    </xdr:from>
    <xdr:to>
      <xdr:col>0</xdr:col>
      <xdr:colOff>714375</xdr:colOff>
      <xdr:row>0</xdr:row>
      <xdr:rowOff>409575</xdr:rowOff>
    </xdr:to>
    <xdr:pic>
      <xdr:nvPicPr>
        <xdr:cNvPr id="30" name="Picture 29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66675"/>
          <a:ext cx="342900" cy="342900"/>
        </a:xfrm>
        <a:prstGeom prst="rect">
          <a:avLst/>
        </a:prstGeom>
      </xdr:spPr>
    </xdr:pic>
    <xdr:clientData/>
  </xdr:twoCellAnchor>
  <xdr:twoCellAnchor editAs="oneCell">
    <xdr:from>
      <xdr:col>6</xdr:col>
      <xdr:colOff>1978378</xdr:colOff>
      <xdr:row>0</xdr:row>
      <xdr:rowOff>57150</xdr:rowOff>
    </xdr:from>
    <xdr:to>
      <xdr:col>6</xdr:col>
      <xdr:colOff>2393597</xdr:colOff>
      <xdr:row>0</xdr:row>
      <xdr:rowOff>415291</xdr:rowOff>
    </xdr:to>
    <xdr:pic>
      <xdr:nvPicPr>
        <xdr:cNvPr id="31" name="Picture 30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0858" y="57150"/>
          <a:ext cx="415219" cy="358141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2</xdr:row>
      <xdr:rowOff>47625</xdr:rowOff>
    </xdr:from>
    <xdr:to>
      <xdr:col>6</xdr:col>
      <xdr:colOff>561975</xdr:colOff>
      <xdr:row>4</xdr:row>
      <xdr:rowOff>0</xdr:rowOff>
    </xdr:to>
    <xdr:pic>
      <xdr:nvPicPr>
        <xdr:cNvPr id="32" name="Picture 31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647700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5</xdr:row>
      <xdr:rowOff>123825</xdr:rowOff>
    </xdr:from>
    <xdr:to>
      <xdr:col>6</xdr:col>
      <xdr:colOff>561975</xdr:colOff>
      <xdr:row>8</xdr:row>
      <xdr:rowOff>28575</xdr:rowOff>
    </xdr:to>
    <xdr:pic>
      <xdr:nvPicPr>
        <xdr:cNvPr id="33" name="Picture 32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115252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9</xdr:row>
      <xdr:rowOff>152400</xdr:rowOff>
    </xdr:from>
    <xdr:to>
      <xdr:col>6</xdr:col>
      <xdr:colOff>561975</xdr:colOff>
      <xdr:row>13</xdr:row>
      <xdr:rowOff>9525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1657350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13</xdr:row>
      <xdr:rowOff>171450</xdr:rowOff>
    </xdr:from>
    <xdr:to>
      <xdr:col>6</xdr:col>
      <xdr:colOff>561975</xdr:colOff>
      <xdr:row>17</xdr:row>
      <xdr:rowOff>28575</xdr:rowOff>
    </xdr:to>
    <xdr:pic>
      <xdr:nvPicPr>
        <xdr:cNvPr id="35" name="Picture 34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2152650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18</xdr:row>
      <xdr:rowOff>9525</xdr:rowOff>
    </xdr:from>
    <xdr:to>
      <xdr:col>6</xdr:col>
      <xdr:colOff>561975</xdr:colOff>
      <xdr:row>21</xdr:row>
      <xdr:rowOff>57150</xdr:rowOff>
    </xdr:to>
    <xdr:pic>
      <xdr:nvPicPr>
        <xdr:cNvPr id="36" name="Picture 35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265747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6</xdr:col>
      <xdr:colOff>219075</xdr:colOff>
      <xdr:row>22</xdr:row>
      <xdr:rowOff>28575</xdr:rowOff>
    </xdr:from>
    <xdr:to>
      <xdr:col>6</xdr:col>
      <xdr:colOff>552450</xdr:colOff>
      <xdr:row>24</xdr:row>
      <xdr:rowOff>123825</xdr:rowOff>
    </xdr:to>
    <xdr:pic>
      <xdr:nvPicPr>
        <xdr:cNvPr id="37" name="Picture 36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315277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25</xdr:row>
      <xdr:rowOff>171450</xdr:rowOff>
    </xdr:from>
    <xdr:to>
      <xdr:col>2</xdr:col>
      <xdr:colOff>190500</xdr:colOff>
      <xdr:row>25</xdr:row>
      <xdr:rowOff>504825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5" y="3724275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2</xdr:col>
      <xdr:colOff>1514475</xdr:colOff>
      <xdr:row>25</xdr:row>
      <xdr:rowOff>180975</xdr:rowOff>
    </xdr:from>
    <xdr:to>
      <xdr:col>2</xdr:col>
      <xdr:colOff>1847850</xdr:colOff>
      <xdr:row>25</xdr:row>
      <xdr:rowOff>514350</xdr:rowOff>
    </xdr:to>
    <xdr:pic>
      <xdr:nvPicPr>
        <xdr:cNvPr id="39" name="Picture 38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225" y="3733800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4</xdr:col>
      <xdr:colOff>1009650</xdr:colOff>
      <xdr:row>25</xdr:row>
      <xdr:rowOff>180975</xdr:rowOff>
    </xdr:from>
    <xdr:to>
      <xdr:col>4</xdr:col>
      <xdr:colOff>1343025</xdr:colOff>
      <xdr:row>25</xdr:row>
      <xdr:rowOff>514350</xdr:rowOff>
    </xdr:to>
    <xdr:pic>
      <xdr:nvPicPr>
        <xdr:cNvPr id="42" name="Picture 41"/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ackgroundRemoval t="0" b="100000" l="0" r="100000">
                      <a14:backgroundMark x1="15000" y1="15000" x2="15000" y2="15000"/>
                      <a14:backgroundMark x1="7500" y1="95000" x2="7500" y2="95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3733800"/>
          <a:ext cx="333375" cy="333375"/>
        </a:xfrm>
        <a:prstGeom prst="rect">
          <a:avLst/>
        </a:prstGeom>
      </xdr:spPr>
    </xdr:pic>
    <xdr:clientData/>
  </xdr:twoCellAnchor>
  <xdr:twoCellAnchor editAs="oneCell">
    <xdr:from>
      <xdr:col>4</xdr:col>
      <xdr:colOff>2400300</xdr:colOff>
      <xdr:row>25</xdr:row>
      <xdr:rowOff>200025</xdr:rowOff>
    </xdr:from>
    <xdr:to>
      <xdr:col>4</xdr:col>
      <xdr:colOff>2705100</xdr:colOff>
      <xdr:row>25</xdr:row>
      <xdr:rowOff>504825</xdr:rowOff>
    </xdr:to>
    <xdr:pic>
      <xdr:nvPicPr>
        <xdr:cNvPr id="43" name="Picture 42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BEBA8EAE-BF5A-486C-A8C5-ECC9F3942E4B}">
              <a14:imgProps xmlns:a14="http://schemas.microsoft.com/office/drawing/2010/main">
                <a14:imgLayer r:embed="rId25">
                  <a14:imgEffect>
                    <a14:backgroundRemoval t="0" b="100000" l="0" r="100000">
                      <a14:foregroundMark x1="47500" y1="57500" x2="47500" y2="57500"/>
                      <a14:foregroundMark x1="47500" y1="20000" x2="47500" y2="200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1350" y="3752850"/>
          <a:ext cx="304800" cy="304800"/>
        </a:xfrm>
        <a:prstGeom prst="rect">
          <a:avLst/>
        </a:prstGeom>
      </xdr:spPr>
    </xdr:pic>
    <xdr:clientData/>
  </xdr:twoCellAnchor>
  <xdr:twoCellAnchor>
    <xdr:from>
      <xdr:col>6</xdr:col>
      <xdr:colOff>1381126</xdr:colOff>
      <xdr:row>0</xdr:row>
      <xdr:rowOff>219075</xdr:rowOff>
    </xdr:from>
    <xdr:to>
      <xdr:col>6</xdr:col>
      <xdr:colOff>2085976</xdr:colOff>
      <xdr:row>1</xdr:row>
      <xdr:rowOff>19050</xdr:rowOff>
    </xdr:to>
    <xdr:sp macro="" textlink="">
      <xdr:nvSpPr>
        <xdr:cNvPr id="22" name="TextBox 21"/>
        <xdr:cNvSpPr txBox="1"/>
      </xdr:nvSpPr>
      <xdr:spPr>
        <a:xfrm>
          <a:off x="9563101" y="219075"/>
          <a:ext cx="7048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d-ID" sz="1000">
              <a:solidFill>
                <a:sysClr val="windowText" lastClr="000000"/>
              </a:solidFill>
              <a:latin typeface="+mj-lt"/>
            </a:rPr>
            <a:t>Versi </a:t>
          </a:r>
          <a:r>
            <a:rPr lang="en-US" sz="1000">
              <a:solidFill>
                <a:sysClr val="windowText" lastClr="000000"/>
              </a:solidFill>
              <a:latin typeface="+mj-lt"/>
            </a:rPr>
            <a:t>5</a:t>
          </a:r>
          <a:r>
            <a:rPr lang="id-ID" sz="1000">
              <a:solidFill>
                <a:sysClr val="windowText" lastClr="000000"/>
              </a:solidFill>
              <a:latin typeface="+mj-lt"/>
            </a:rPr>
            <a:t>.</a:t>
          </a:r>
          <a:r>
            <a:rPr lang="en-US" sz="1000">
              <a:solidFill>
                <a:sysClr val="windowText" lastClr="000000"/>
              </a:solidFill>
              <a:latin typeface="+mj-lt"/>
            </a:rPr>
            <a:t>3</a:t>
          </a:r>
          <a:endParaRPr lang="id-ID" sz="1000">
            <a:solidFill>
              <a:sysClr val="windowText" lastClr="000000"/>
            </a:solidFill>
            <a:latin typeface="+mj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0</xdr:row>
      <xdr:rowOff>396000</xdr:rowOff>
    </xdr:to>
    <xdr:sp macro="" textlink="">
      <xdr:nvSpPr>
        <xdr:cNvPr id="2" name="Rectangle 1"/>
        <xdr:cNvSpPr/>
      </xdr:nvSpPr>
      <xdr:spPr>
        <a:xfrm>
          <a:off x="0" y="0"/>
          <a:ext cx="6829425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DATA PESERTA UJIAN</a:t>
          </a:r>
        </a:p>
      </xdr:txBody>
    </xdr:sp>
    <xdr:clientData/>
  </xdr:twoCellAnchor>
  <xdr:twoCellAnchor>
    <xdr:from>
      <xdr:col>0</xdr:col>
      <xdr:colOff>57150</xdr:colOff>
      <xdr:row>0</xdr:row>
      <xdr:rowOff>47625</xdr:rowOff>
    </xdr:from>
    <xdr:to>
      <xdr:col>1</xdr:col>
      <xdr:colOff>78000</xdr:colOff>
      <xdr:row>0</xdr:row>
      <xdr:rowOff>342900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57150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0</xdr:row>
      <xdr:rowOff>396000</xdr:rowOff>
    </xdr:to>
    <xdr:sp macro="" textlink="">
      <xdr:nvSpPr>
        <xdr:cNvPr id="4" name="Rectangle 3"/>
        <xdr:cNvSpPr/>
      </xdr:nvSpPr>
      <xdr:spPr>
        <a:xfrm>
          <a:off x="0" y="0"/>
          <a:ext cx="6772275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PENEMPATAN</a:t>
          </a:r>
          <a:r>
            <a:rPr lang="en-US" sz="1800" b="1" baseline="0">
              <a:latin typeface="+mj-lt"/>
            </a:rPr>
            <a:t> RUANG PESERTA</a:t>
          </a:r>
          <a:endParaRPr lang="en-US" sz="1800" b="1">
            <a:latin typeface="+mj-lt"/>
          </a:endParaRPr>
        </a:p>
      </xdr:txBody>
    </xdr:sp>
    <xdr:clientData/>
  </xdr:twoCellAnchor>
  <xdr:twoCellAnchor>
    <xdr:from>
      <xdr:col>0</xdr:col>
      <xdr:colOff>57150</xdr:colOff>
      <xdr:row>0</xdr:row>
      <xdr:rowOff>47625</xdr:rowOff>
    </xdr:from>
    <xdr:to>
      <xdr:col>1</xdr:col>
      <xdr:colOff>78000</xdr:colOff>
      <xdr:row>0</xdr:row>
      <xdr:rowOff>342900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7150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  <xdr:twoCellAnchor>
    <xdr:from>
      <xdr:col>3</xdr:col>
      <xdr:colOff>114300</xdr:colOff>
      <xdr:row>1</xdr:row>
      <xdr:rowOff>66676</xdr:rowOff>
    </xdr:from>
    <xdr:to>
      <xdr:col>4</xdr:col>
      <xdr:colOff>38700</xdr:colOff>
      <xdr:row>3</xdr:row>
      <xdr:rowOff>208726</xdr:rowOff>
    </xdr:to>
    <xdr:sp macro="[0]!Bagi_Ruang" textlink="">
      <xdr:nvSpPr>
        <xdr:cNvPr id="6" name="Rounded Rectangle 5"/>
        <xdr:cNvSpPr/>
      </xdr:nvSpPr>
      <xdr:spPr>
        <a:xfrm>
          <a:off x="4914900" y="485776"/>
          <a:ext cx="1296000" cy="504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Bagi</a:t>
          </a:r>
          <a:r>
            <a:rPr lang="en-US" sz="1200" b="1" baseline="0">
              <a:latin typeface="+mj-lt"/>
            </a:rPr>
            <a:t> Ruang Otomatis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4</xdr:col>
      <xdr:colOff>152399</xdr:colOff>
      <xdr:row>1</xdr:row>
      <xdr:rowOff>66674</xdr:rowOff>
    </xdr:from>
    <xdr:to>
      <xdr:col>4</xdr:col>
      <xdr:colOff>1088399</xdr:colOff>
      <xdr:row>3</xdr:row>
      <xdr:rowOff>236220</xdr:rowOff>
    </xdr:to>
    <xdr:sp macro="[0]!BuatDTD" textlink="">
      <xdr:nvSpPr>
        <xdr:cNvPr id="5" name="Rounded Rectangle 4"/>
        <xdr:cNvSpPr/>
      </xdr:nvSpPr>
      <xdr:spPr>
        <a:xfrm>
          <a:off x="6499859" y="485774"/>
          <a:ext cx="936000" cy="527686"/>
        </a:xfrm>
        <a:prstGeom prst="roundRect">
          <a:avLst>
            <a:gd name="adj" fmla="val 1784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Denah</a:t>
          </a:r>
          <a:r>
            <a:rPr lang="en-US" sz="1200" b="1" baseline="0">
              <a:latin typeface="+mj-lt"/>
            </a:rPr>
            <a:t> Duduk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3</xdr:col>
      <xdr:colOff>114299</xdr:colOff>
      <xdr:row>4</xdr:row>
      <xdr:rowOff>38100</xdr:rowOff>
    </xdr:from>
    <xdr:to>
      <xdr:col>4</xdr:col>
      <xdr:colOff>38699</xdr:colOff>
      <xdr:row>5</xdr:row>
      <xdr:rowOff>266700</xdr:rowOff>
    </xdr:to>
    <xdr:sp macro="[0]!SimpanData" textlink="">
      <xdr:nvSpPr>
        <xdr:cNvPr id="7" name="Rounded Rectangle 6"/>
        <xdr:cNvSpPr/>
      </xdr:nvSpPr>
      <xdr:spPr>
        <a:xfrm>
          <a:off x="5052059" y="1097280"/>
          <a:ext cx="1334100" cy="510540"/>
        </a:xfrm>
        <a:prstGeom prst="roundRect">
          <a:avLst>
            <a:gd name="adj" fmla="val 17844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Simpan</a:t>
          </a:r>
          <a:r>
            <a:rPr lang="en-US" sz="1200" b="1" baseline="0">
              <a:latin typeface="+mj-lt"/>
            </a:rPr>
            <a:t> Pengaturan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4</xdr:col>
      <xdr:colOff>152400</xdr:colOff>
      <xdr:row>4</xdr:row>
      <xdr:rowOff>38100</xdr:rowOff>
    </xdr:from>
    <xdr:to>
      <xdr:col>4</xdr:col>
      <xdr:colOff>1088400</xdr:colOff>
      <xdr:row>5</xdr:row>
      <xdr:rowOff>266700</xdr:rowOff>
    </xdr:to>
    <xdr:sp macro="[0]!KPU" textlink="">
      <xdr:nvSpPr>
        <xdr:cNvPr id="8" name="Rounded Rectangle 7">
          <a:hlinkClick xmlns:r="http://schemas.openxmlformats.org/officeDocument/2006/relationships" r:id="rId2"/>
        </xdr:cNvPr>
        <xdr:cNvSpPr/>
      </xdr:nvSpPr>
      <xdr:spPr>
        <a:xfrm>
          <a:off x="6499860" y="1097280"/>
          <a:ext cx="936000" cy="510540"/>
        </a:xfrm>
        <a:prstGeom prst="roundRect">
          <a:avLst>
            <a:gd name="adj" fmla="val 17844"/>
          </a:avLst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Peserta/ Ruang</a:t>
          </a:r>
        </a:p>
      </xdr:txBody>
    </xdr:sp>
    <xdr:clientData/>
  </xdr:twoCellAnchor>
  <xdr:twoCellAnchor>
    <xdr:from>
      <xdr:col>5</xdr:col>
      <xdr:colOff>361950</xdr:colOff>
      <xdr:row>0</xdr:row>
      <xdr:rowOff>133350</xdr:rowOff>
    </xdr:from>
    <xdr:to>
      <xdr:col>5</xdr:col>
      <xdr:colOff>2895600</xdr:colOff>
      <xdr:row>16</xdr:row>
      <xdr:rowOff>104775</xdr:rowOff>
    </xdr:to>
    <xdr:sp macro="" textlink="">
      <xdr:nvSpPr>
        <xdr:cNvPr id="3" name="TextBox 2"/>
        <xdr:cNvSpPr txBox="1"/>
      </xdr:nvSpPr>
      <xdr:spPr>
        <a:xfrm>
          <a:off x="7734300" y="133350"/>
          <a:ext cx="2533650" cy="3400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id-ID" sz="1100" baseline="0"/>
        </a:p>
        <a:p>
          <a:pPr algn="just"/>
          <a:r>
            <a:rPr lang="id-ID" sz="1100" baseline="0"/>
            <a:t>Tentukan Jumlah Ruang yang akan digunakan.</a:t>
          </a:r>
        </a:p>
        <a:p>
          <a:pPr algn="just"/>
          <a:r>
            <a:rPr lang="id-ID" sz="1100" baseline="0"/>
            <a:t>Klik tombol Bagi Ruang Otomatis.</a:t>
          </a:r>
        </a:p>
        <a:p>
          <a:pPr algn="just"/>
          <a:r>
            <a:rPr lang="id-ID" sz="1100" baseline="0"/>
            <a:t>Pada dialog yang muncul klik Yes jika ingin menggabung seluruh kelas secara acak dalam satu ruang atau klik No jika menginginkan masing-masing kelas berada dalam ruang yang sama.</a:t>
          </a:r>
        </a:p>
        <a:p>
          <a:pPr algn="just"/>
          <a:r>
            <a:rPr lang="id-ID" sz="1100" baseline="0"/>
            <a:t>Sunting/Edit secara manual jika ada No Peserta atau Ruang yang ingin diubah.</a:t>
          </a:r>
        </a:p>
        <a:p>
          <a:pPr algn="just"/>
          <a:r>
            <a:rPr lang="id-ID" sz="1100" baseline="0"/>
            <a:t>Setelah semua peserta sudah memiliki No Peserta dan Ruang selanjutnya klik Simpan Pengaturan.</a:t>
          </a:r>
        </a:p>
        <a:p>
          <a:pPr algn="just"/>
          <a:r>
            <a:rPr lang="id-ID" sz="1100" baseline="0"/>
            <a:t>Pilih model Pengaturan Kursi Dalam Ruangan sesuai susunan meja yang diinginkan.</a:t>
          </a:r>
        </a:p>
        <a:p>
          <a:pPr algn="just"/>
          <a:r>
            <a:rPr lang="id-ID" sz="1100" baseline="0"/>
            <a:t>Pilih urutan nomor peserta pada meja dari Kanan atau Kiri.</a:t>
          </a:r>
        </a:p>
      </xdr:txBody>
    </xdr:sp>
    <xdr:clientData/>
  </xdr:twoCellAnchor>
  <xdr:twoCellAnchor>
    <xdr:from>
      <xdr:col>5</xdr:col>
      <xdr:colOff>161924</xdr:colOff>
      <xdr:row>0</xdr:row>
      <xdr:rowOff>133350</xdr:rowOff>
    </xdr:from>
    <xdr:to>
      <xdr:col>5</xdr:col>
      <xdr:colOff>1104899</xdr:colOff>
      <xdr:row>16</xdr:row>
      <xdr:rowOff>161925</xdr:rowOff>
    </xdr:to>
    <xdr:sp macro="" textlink="">
      <xdr:nvSpPr>
        <xdr:cNvPr id="9" name="TextBox 8"/>
        <xdr:cNvSpPr txBox="1"/>
      </xdr:nvSpPr>
      <xdr:spPr>
        <a:xfrm>
          <a:off x="7534274" y="133350"/>
          <a:ext cx="942975" cy="3457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d-ID" sz="1100" baseline="0"/>
            <a:t>PETUNJUK :</a:t>
          </a:r>
        </a:p>
        <a:p>
          <a:r>
            <a:rPr lang="id-ID" sz="1100" baseline="0"/>
            <a:t>1.</a:t>
          </a:r>
        </a:p>
        <a:p>
          <a:endParaRPr lang="id-ID" sz="1100" baseline="0"/>
        </a:p>
        <a:p>
          <a:r>
            <a:rPr lang="id-ID" sz="1100" baseline="0"/>
            <a:t>2.</a:t>
          </a:r>
        </a:p>
        <a:p>
          <a:r>
            <a:rPr lang="id-ID" sz="1100" baseline="0"/>
            <a:t>3.</a:t>
          </a:r>
        </a:p>
        <a:p>
          <a:endParaRPr lang="id-ID" sz="1100" baseline="0"/>
        </a:p>
        <a:p>
          <a:endParaRPr lang="id-ID" sz="1100" baseline="0"/>
        </a:p>
        <a:p>
          <a:endParaRPr lang="id-ID" sz="1100" baseline="0"/>
        </a:p>
        <a:p>
          <a:endParaRPr lang="id-ID" sz="1100" baseline="0"/>
        </a:p>
        <a:p>
          <a:r>
            <a:rPr lang="id-ID" sz="1100" baseline="0"/>
            <a:t>4.</a:t>
          </a:r>
        </a:p>
        <a:p>
          <a:endParaRPr lang="id-ID" sz="1100" baseline="0"/>
        </a:p>
        <a:p>
          <a:r>
            <a:rPr lang="id-ID" sz="1100" baseline="0"/>
            <a:t>5.</a:t>
          </a:r>
        </a:p>
        <a:p>
          <a:endParaRPr lang="id-ID" sz="1100" baseline="0"/>
        </a:p>
        <a:p>
          <a:endParaRPr lang="id-ID" sz="1100" baseline="0"/>
        </a:p>
        <a:p>
          <a:r>
            <a:rPr lang="id-ID" sz="1100" baseline="0"/>
            <a:t>6.</a:t>
          </a:r>
        </a:p>
        <a:p>
          <a:endParaRPr lang="id-ID" sz="1100" baseline="0"/>
        </a:p>
        <a:p>
          <a:endParaRPr lang="id-ID" sz="1100" baseline="0"/>
        </a:p>
        <a:p>
          <a:r>
            <a:rPr lang="id-ID" sz="1100" baseline="0"/>
            <a:t>7.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</xdr:colOff>
      <xdr:row>0</xdr:row>
      <xdr:rowOff>0</xdr:rowOff>
    </xdr:from>
    <xdr:to>
      <xdr:col>4</xdr:col>
      <xdr:colOff>9526</xdr:colOff>
      <xdr:row>0</xdr:row>
      <xdr:rowOff>396000</xdr:rowOff>
    </xdr:to>
    <xdr:sp macro="" textlink="">
      <xdr:nvSpPr>
        <xdr:cNvPr id="3" name="Rectangle 2"/>
        <xdr:cNvSpPr/>
      </xdr:nvSpPr>
      <xdr:spPr>
        <a:xfrm>
          <a:off x="3" y="0"/>
          <a:ext cx="6000748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DATA MATA</a:t>
          </a:r>
          <a:r>
            <a:rPr lang="en-US" sz="1800" b="1" baseline="0">
              <a:latin typeface="+mj-lt"/>
            </a:rPr>
            <a:t> UJIAN</a:t>
          </a:r>
          <a:endParaRPr lang="en-US" sz="1800" b="1">
            <a:latin typeface="+mj-lt"/>
          </a:endParaRPr>
        </a:p>
      </xdr:txBody>
    </xdr:sp>
    <xdr:clientData/>
  </xdr:twoCellAnchor>
  <xdr:twoCellAnchor>
    <xdr:from>
      <xdr:col>0</xdr:col>
      <xdr:colOff>57147</xdr:colOff>
      <xdr:row>0</xdr:row>
      <xdr:rowOff>47625</xdr:rowOff>
    </xdr:from>
    <xdr:to>
      <xdr:col>1</xdr:col>
      <xdr:colOff>135147</xdr:colOff>
      <xdr:row>0</xdr:row>
      <xdr:rowOff>342900</xdr:rowOff>
    </xdr:to>
    <xdr:sp macro="" textlink="">
      <xdr:nvSpPr>
        <xdr:cNvPr id="4" name="Rounded Rectangle 3">
          <a:hlinkClick xmlns:r="http://schemas.openxmlformats.org/officeDocument/2006/relationships" r:id="rId1"/>
        </xdr:cNvPr>
        <xdr:cNvSpPr/>
      </xdr:nvSpPr>
      <xdr:spPr>
        <a:xfrm>
          <a:off x="57147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6</xdr:col>
      <xdr:colOff>9526</xdr:colOff>
      <xdr:row>0</xdr:row>
      <xdr:rowOff>396000</xdr:rowOff>
    </xdr:to>
    <xdr:sp macro="" textlink="">
      <xdr:nvSpPr>
        <xdr:cNvPr id="5" name="Rectangle 4"/>
        <xdr:cNvSpPr/>
      </xdr:nvSpPr>
      <xdr:spPr>
        <a:xfrm>
          <a:off x="1" y="0"/>
          <a:ext cx="8039100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DATA JADWAL UJIAN</a:t>
          </a:r>
        </a:p>
      </xdr:txBody>
    </xdr:sp>
    <xdr:clientData/>
  </xdr:twoCellAnchor>
  <xdr:twoCellAnchor>
    <xdr:from>
      <xdr:col>0</xdr:col>
      <xdr:colOff>57149</xdr:colOff>
      <xdr:row>0</xdr:row>
      <xdr:rowOff>47625</xdr:rowOff>
    </xdr:from>
    <xdr:to>
      <xdr:col>1</xdr:col>
      <xdr:colOff>392324</xdr:colOff>
      <xdr:row>0</xdr:row>
      <xdr:rowOff>342900</xdr:rowOff>
    </xdr:to>
    <xdr:sp macro="" textlink="">
      <xdr:nvSpPr>
        <xdr:cNvPr id="6" name="Rounded Rectangle 5">
          <a:hlinkClick xmlns:r="http://schemas.openxmlformats.org/officeDocument/2006/relationships" r:id="rId1"/>
        </xdr:cNvPr>
        <xdr:cNvSpPr/>
      </xdr:nvSpPr>
      <xdr:spPr>
        <a:xfrm>
          <a:off x="57149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3</xdr:col>
      <xdr:colOff>9526</xdr:colOff>
      <xdr:row>0</xdr:row>
      <xdr:rowOff>396000</xdr:rowOff>
    </xdr:to>
    <xdr:sp macro="" textlink="">
      <xdr:nvSpPr>
        <xdr:cNvPr id="3" name="Rectangle 2"/>
        <xdr:cNvSpPr/>
      </xdr:nvSpPr>
      <xdr:spPr>
        <a:xfrm>
          <a:off x="2" y="0"/>
          <a:ext cx="4276724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DATA PENGAWAS</a:t>
          </a:r>
        </a:p>
      </xdr:txBody>
    </xdr:sp>
    <xdr:clientData/>
  </xdr:twoCellAnchor>
  <xdr:twoCellAnchor>
    <xdr:from>
      <xdr:col>0</xdr:col>
      <xdr:colOff>57149</xdr:colOff>
      <xdr:row>0</xdr:row>
      <xdr:rowOff>47625</xdr:rowOff>
    </xdr:from>
    <xdr:to>
      <xdr:col>1</xdr:col>
      <xdr:colOff>77999</xdr:colOff>
      <xdr:row>0</xdr:row>
      <xdr:rowOff>342900</xdr:rowOff>
    </xdr:to>
    <xdr:sp macro="" textlink="">
      <xdr:nvSpPr>
        <xdr:cNvPr id="4" name="Rounded Rectangle 3">
          <a:hlinkClick xmlns:r="http://schemas.openxmlformats.org/officeDocument/2006/relationships" r:id="rId1"/>
        </xdr:cNvPr>
        <xdr:cNvSpPr/>
      </xdr:nvSpPr>
      <xdr:spPr>
        <a:xfrm>
          <a:off x="57149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15</xdr:col>
      <xdr:colOff>0</xdr:colOff>
      <xdr:row>0</xdr:row>
      <xdr:rowOff>396000</xdr:rowOff>
    </xdr:to>
    <xdr:sp macro="" textlink="">
      <xdr:nvSpPr>
        <xdr:cNvPr id="3" name="Rectangle 2"/>
        <xdr:cNvSpPr/>
      </xdr:nvSpPr>
      <xdr:spPr>
        <a:xfrm>
          <a:off x="2" y="0"/>
          <a:ext cx="25041223" cy="39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800" b="1">
              <a:latin typeface="+mj-lt"/>
            </a:rPr>
            <a:t>               DATA JADWAL PENGAWAS</a:t>
          </a:r>
        </a:p>
      </xdr:txBody>
    </xdr:sp>
    <xdr:clientData/>
  </xdr:twoCellAnchor>
  <xdr:twoCellAnchor>
    <xdr:from>
      <xdr:col>0</xdr:col>
      <xdr:colOff>57149</xdr:colOff>
      <xdr:row>0</xdr:row>
      <xdr:rowOff>47625</xdr:rowOff>
    </xdr:from>
    <xdr:to>
      <xdr:col>1</xdr:col>
      <xdr:colOff>392324</xdr:colOff>
      <xdr:row>0</xdr:row>
      <xdr:rowOff>342900</xdr:rowOff>
    </xdr:to>
    <xdr:sp macro="" textlink="">
      <xdr:nvSpPr>
        <xdr:cNvPr id="5" name="Rounded Rectangle 4">
          <a:hlinkClick xmlns:r="http://schemas.openxmlformats.org/officeDocument/2006/relationships" r:id="rId1"/>
        </xdr:cNvPr>
        <xdr:cNvSpPr/>
      </xdr:nvSpPr>
      <xdr:spPr>
        <a:xfrm>
          <a:off x="57149" y="47625"/>
          <a:ext cx="687600" cy="2952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85724</xdr:colOff>
      <xdr:row>0</xdr:row>
      <xdr:rowOff>66674</xdr:rowOff>
    </xdr:from>
    <xdr:to>
      <xdr:col>24</xdr:col>
      <xdr:colOff>800099</xdr:colOff>
      <xdr:row>2</xdr:row>
      <xdr:rowOff>85724</xdr:rowOff>
    </xdr:to>
    <xdr:sp macro="" textlink="">
      <xdr:nvSpPr>
        <xdr:cNvPr id="4" name="Rounded Rectangle 3">
          <a:hlinkClick xmlns:r="http://schemas.openxmlformats.org/officeDocument/2006/relationships" r:id="rId1"/>
        </xdr:cNvPr>
        <xdr:cNvSpPr/>
      </xdr:nvSpPr>
      <xdr:spPr>
        <a:xfrm>
          <a:off x="6886574" y="66674"/>
          <a:ext cx="1076325" cy="4667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500" b="1">
            <a:latin typeface="+mj-lt"/>
          </a:endParaRPr>
        </a:p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7620</xdr:colOff>
          <xdr:row>3</xdr:row>
          <xdr:rowOff>152400</xdr:rowOff>
        </xdr:from>
        <xdr:to>
          <xdr:col>25</xdr:col>
          <xdr:colOff>731520</xdr:colOff>
          <xdr:row>7</xdr:row>
          <xdr:rowOff>0</xdr:rowOff>
        </xdr:to>
        <xdr:sp macro="" textlink="">
          <xdr:nvSpPr>
            <xdr:cNvPr id="8195" name="Spinner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24</xdr:col>
      <xdr:colOff>9524</xdr:colOff>
      <xdr:row>19</xdr:row>
      <xdr:rowOff>219075</xdr:rowOff>
    </xdr:from>
    <xdr:to>
      <xdr:col>25</xdr:col>
      <xdr:colOff>714374</xdr:colOff>
      <xdr:row>21</xdr:row>
      <xdr:rowOff>161926</xdr:rowOff>
    </xdr:to>
    <xdr:sp macro="[0]!CetakKPU" textlink="">
      <xdr:nvSpPr>
        <xdr:cNvPr id="5" name="Rounded Rectangle 4"/>
        <xdr:cNvSpPr/>
      </xdr:nvSpPr>
      <xdr:spPr>
        <a:xfrm>
          <a:off x="7172324" y="3762375"/>
          <a:ext cx="1628775" cy="390526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24</xdr:col>
      <xdr:colOff>904876</xdr:colOff>
      <xdr:row>0</xdr:row>
      <xdr:rowOff>66675</xdr:rowOff>
    </xdr:from>
    <xdr:to>
      <xdr:col>26</xdr:col>
      <xdr:colOff>276226</xdr:colOff>
      <xdr:row>2</xdr:row>
      <xdr:rowOff>87000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8067676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23</xdr:col>
      <xdr:colOff>123825</xdr:colOff>
      <xdr:row>10</xdr:row>
      <xdr:rowOff>19049</xdr:rowOff>
    </xdr:from>
    <xdr:to>
      <xdr:col>26</xdr:col>
      <xdr:colOff>266700</xdr:colOff>
      <xdr:row>19</xdr:row>
      <xdr:rowOff>95250</xdr:rowOff>
    </xdr:to>
    <xdr:grpSp>
      <xdr:nvGrpSpPr>
        <xdr:cNvPr id="2" name="Group 1"/>
        <xdr:cNvGrpSpPr/>
      </xdr:nvGrpSpPr>
      <xdr:grpSpPr>
        <a:xfrm>
          <a:off x="7111365" y="1901189"/>
          <a:ext cx="2245995" cy="1699261"/>
          <a:chOff x="3638550" y="1962149"/>
          <a:chExt cx="2181225" cy="1714501"/>
        </a:xfrm>
      </xdr:grpSpPr>
      <xdr:sp macro="" textlink="">
        <xdr:nvSpPr>
          <xdr:cNvPr id="7" name="TextBox 6"/>
          <xdr:cNvSpPr txBox="1"/>
        </xdr:nvSpPr>
        <xdr:spPr>
          <a:xfrm>
            <a:off x="3638550" y="1962150"/>
            <a:ext cx="1980000" cy="15621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1" u="sng"/>
              <a:t>Petunjuk Pengaturan Halaman</a:t>
            </a:r>
          </a:p>
          <a:p>
            <a:r>
              <a:rPr lang="en-US" sz="1100"/>
              <a:t>Ukuran Kertas</a:t>
            </a:r>
          </a:p>
          <a:p>
            <a:r>
              <a:rPr lang="en-US" sz="1100"/>
              <a:t>Margin</a:t>
            </a:r>
            <a:r>
              <a:rPr lang="en-US" sz="1100" baseline="0"/>
              <a:t> Atas</a:t>
            </a:r>
          </a:p>
          <a:p>
            <a:r>
              <a:rPr lang="en-US" sz="1100" baseline="0"/>
              <a:t>Margin Bawah</a:t>
            </a:r>
          </a:p>
          <a:p>
            <a:r>
              <a:rPr lang="en-US" sz="1100" baseline="0"/>
              <a:t>Margin Kanan</a:t>
            </a:r>
          </a:p>
          <a:p>
            <a:r>
              <a:rPr lang="en-US" sz="1100" baseline="0"/>
              <a:t>Margin Kiri</a:t>
            </a:r>
          </a:p>
          <a:p>
            <a:r>
              <a:rPr lang="en-US" sz="1100" baseline="0"/>
              <a:t>Orientasi</a:t>
            </a:r>
            <a:endParaRPr lang="id-ID" sz="1100" baseline="0"/>
          </a:p>
          <a:p>
            <a:r>
              <a:rPr lang="id-ID" sz="1100"/>
              <a:t>Scaling</a:t>
            </a:r>
            <a:endParaRPr lang="en-US" sz="1100"/>
          </a:p>
        </xdr:txBody>
      </xdr:sp>
      <xdr:sp macro="" textlink="">
        <xdr:nvSpPr>
          <xdr:cNvPr id="9" name="TextBox 8"/>
          <xdr:cNvSpPr txBox="1"/>
        </xdr:nvSpPr>
        <xdr:spPr>
          <a:xfrm>
            <a:off x="4686300" y="1962149"/>
            <a:ext cx="1133475" cy="17145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 b="1" u="sng"/>
          </a:p>
          <a:p>
            <a:r>
              <a:rPr lang="id-ID" sz="1100"/>
              <a:t>:</a:t>
            </a:r>
            <a:r>
              <a:rPr lang="id-ID" sz="1100" baseline="0"/>
              <a:t> A4</a:t>
            </a:r>
            <a:endParaRPr lang="en-US" sz="1100"/>
          </a:p>
          <a:p>
            <a:r>
              <a:rPr lang="id-ID" sz="1100" baseline="0"/>
              <a:t>: 0,5</a:t>
            </a:r>
            <a:endParaRPr lang="en-US" sz="1100" baseline="0"/>
          </a:p>
          <a:p>
            <a:r>
              <a:rPr lang="id-ID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: 0,5</a:t>
            </a:r>
            <a:endParaRPr lang="en-US" sz="1100" baseline="0"/>
          </a:p>
          <a:p>
            <a:r>
              <a:rPr lang="id-ID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: 0,5</a:t>
            </a:r>
            <a:endParaRPr lang="en-US" sz="1100" baseline="0"/>
          </a:p>
          <a:p>
            <a:r>
              <a:rPr lang="id-ID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: 0,5</a:t>
            </a:r>
            <a:endParaRPr lang="en-US" sz="1100" baseline="0"/>
          </a:p>
          <a:p>
            <a:r>
              <a:rPr lang="id-ID" sz="1100"/>
              <a:t>:</a:t>
            </a:r>
            <a:r>
              <a:rPr lang="id-ID" sz="1100" baseline="0"/>
              <a:t> Portrait</a:t>
            </a:r>
          </a:p>
          <a:p>
            <a:r>
              <a:rPr lang="id-ID" sz="1100" baseline="0"/>
              <a:t>: Fit All Columns </a:t>
            </a:r>
          </a:p>
          <a:p>
            <a:r>
              <a:rPr lang="id-ID" sz="1100" baseline="0"/>
              <a:t>  in One Page</a:t>
            </a:r>
            <a:endParaRPr lang="en-US" sz="1100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2</xdr:row>
          <xdr:rowOff>190500</xdr:rowOff>
        </xdr:from>
        <xdr:to>
          <xdr:col>6</xdr:col>
          <xdr:colOff>754380</xdr:colOff>
          <xdr:row>5</xdr:row>
          <xdr:rowOff>0</xdr:rowOff>
        </xdr:to>
        <xdr:sp macro="" textlink="">
          <xdr:nvSpPr>
            <xdr:cNvPr id="9223" name="Spinner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4</xdr:col>
      <xdr:colOff>104775</xdr:colOff>
      <xdr:row>0</xdr:row>
      <xdr:rowOff>66675</xdr:rowOff>
    </xdr:from>
    <xdr:to>
      <xdr:col>5</xdr:col>
      <xdr:colOff>790575</xdr:colOff>
      <xdr:row>1</xdr:row>
      <xdr:rowOff>276225</xdr:rowOff>
    </xdr:to>
    <xdr:sp macro="" textlink="">
      <xdr:nvSpPr>
        <xdr:cNvPr id="4" name="Rounded Rectangle 3">
          <a:hlinkClick xmlns:r="http://schemas.openxmlformats.org/officeDocument/2006/relationships" r:id="rId1"/>
        </xdr:cNvPr>
        <xdr:cNvSpPr/>
      </xdr:nvSpPr>
      <xdr:spPr>
        <a:xfrm>
          <a:off x="5886450" y="66675"/>
          <a:ext cx="1076325" cy="46672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500" b="1">
            <a:latin typeface="+mj-lt"/>
          </a:endParaRPr>
        </a:p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  <xdr:twoCellAnchor>
    <xdr:from>
      <xdr:col>6</xdr:col>
      <xdr:colOff>19052</xdr:colOff>
      <xdr:row>0</xdr:row>
      <xdr:rowOff>66676</xdr:rowOff>
    </xdr:from>
    <xdr:to>
      <xdr:col>7</xdr:col>
      <xdr:colOff>304802</xdr:colOff>
      <xdr:row>1</xdr:row>
      <xdr:rowOff>277501</xdr:rowOff>
    </xdr:to>
    <xdr:sp macro="" textlink="">
      <xdr:nvSpPr>
        <xdr:cNvPr id="5" name="Rounded Rectangle 4">
          <a:hlinkClick xmlns:r="http://schemas.openxmlformats.org/officeDocument/2006/relationships" r:id="rId2"/>
        </xdr:cNvPr>
        <xdr:cNvSpPr/>
      </xdr:nvSpPr>
      <xdr:spPr>
        <a:xfrm>
          <a:off x="7067552" y="66676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5</xdr:col>
      <xdr:colOff>38100</xdr:colOff>
      <xdr:row>15</xdr:row>
      <xdr:rowOff>161925</xdr:rowOff>
    </xdr:from>
    <xdr:to>
      <xdr:col>7</xdr:col>
      <xdr:colOff>19800</xdr:colOff>
      <xdr:row>18</xdr:row>
      <xdr:rowOff>9525</xdr:rowOff>
    </xdr:to>
    <xdr:sp macro="[0]!CetakDPR" textlink="">
      <xdr:nvSpPr>
        <xdr:cNvPr id="11" name="Rounded Rectangle 10"/>
        <xdr:cNvSpPr/>
      </xdr:nvSpPr>
      <xdr:spPr>
        <a:xfrm>
          <a:off x="6210300" y="3419475"/>
          <a:ext cx="1620000" cy="4191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4</xdr:col>
      <xdr:colOff>323849</xdr:colOff>
      <xdr:row>8</xdr:row>
      <xdr:rowOff>19050</xdr:rowOff>
    </xdr:from>
    <xdr:to>
      <xdr:col>7</xdr:col>
      <xdr:colOff>275024</xdr:colOff>
      <xdr:row>14</xdr:row>
      <xdr:rowOff>172050</xdr:rowOff>
    </xdr:to>
    <xdr:sp macro="" textlink="">
      <xdr:nvSpPr>
        <xdr:cNvPr id="2" name="TextBox 1"/>
        <xdr:cNvSpPr txBox="1"/>
      </xdr:nvSpPr>
      <xdr:spPr>
        <a:xfrm>
          <a:off x="6105524" y="1943100"/>
          <a:ext cx="1980000" cy="1296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6</xdr:col>
      <xdr:colOff>28575</xdr:colOff>
      <xdr:row>8</xdr:row>
      <xdr:rowOff>19050</xdr:rowOff>
    </xdr:from>
    <xdr:to>
      <xdr:col>7</xdr:col>
      <xdr:colOff>57150</xdr:colOff>
      <xdr:row>14</xdr:row>
      <xdr:rowOff>172050</xdr:rowOff>
    </xdr:to>
    <xdr:sp macro="" textlink="">
      <xdr:nvSpPr>
        <xdr:cNvPr id="8" name="TextBox 7"/>
        <xdr:cNvSpPr txBox="1"/>
      </xdr:nvSpPr>
      <xdr:spPr>
        <a:xfrm>
          <a:off x="7077075" y="1943100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1 cm</a:t>
          </a:r>
        </a:p>
        <a:p>
          <a:r>
            <a:rPr lang="en-US" sz="1100" baseline="0"/>
            <a:t>: 1 cm</a:t>
          </a:r>
        </a:p>
        <a:p>
          <a:r>
            <a:rPr lang="en-US" sz="1100" baseline="0"/>
            <a:t>: 2 cm</a:t>
          </a:r>
        </a:p>
        <a:p>
          <a:r>
            <a:rPr lang="en-US" sz="1100" baseline="0"/>
            <a:t>: 2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133349</xdr:colOff>
      <xdr:row>0</xdr:row>
      <xdr:rowOff>142875</xdr:rowOff>
    </xdr:from>
    <xdr:to>
      <xdr:col>7</xdr:col>
      <xdr:colOff>819150</xdr:colOff>
      <xdr:row>2</xdr:row>
      <xdr:rowOff>103950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257924" y="142875"/>
          <a:ext cx="1000126" cy="504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600" b="1">
            <a:latin typeface="+mj-lt"/>
          </a:endParaRPr>
        </a:p>
        <a:p>
          <a:pPr algn="ctr"/>
          <a:r>
            <a:rPr lang="en-US" sz="1200" b="1">
              <a:latin typeface="+mj-lt"/>
            </a:rPr>
            <a:t>MENU</a:t>
          </a:r>
        </a:p>
      </xdr:txBody>
    </xdr:sp>
    <xdr:clientData/>
  </xdr:twoCellAnchor>
  <xdr:twoCellAnchor>
    <xdr:from>
      <xdr:col>7</xdr:col>
      <xdr:colOff>981075</xdr:colOff>
      <xdr:row>0</xdr:row>
      <xdr:rowOff>133350</xdr:rowOff>
    </xdr:from>
    <xdr:to>
      <xdr:col>9</xdr:col>
      <xdr:colOff>180976</xdr:colOff>
      <xdr:row>2</xdr:row>
      <xdr:rowOff>94425</xdr:rowOff>
    </xdr:to>
    <xdr:sp macro="" textlink="">
      <xdr:nvSpPr>
        <xdr:cNvPr id="5" name="Rounded Rectangle 4">
          <a:hlinkClick xmlns:r="http://schemas.openxmlformats.org/officeDocument/2006/relationships" r:id="rId2"/>
        </xdr:cNvPr>
        <xdr:cNvSpPr/>
      </xdr:nvSpPr>
      <xdr:spPr>
        <a:xfrm>
          <a:off x="7419975" y="133350"/>
          <a:ext cx="1000126" cy="504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DATA</a:t>
          </a:r>
          <a:r>
            <a:rPr lang="en-US" sz="1200" b="1" baseline="0">
              <a:latin typeface="+mj-lt"/>
            </a:rPr>
            <a:t> JADWAL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7</xdr:col>
      <xdr:colOff>19050</xdr:colOff>
      <xdr:row>9</xdr:row>
      <xdr:rowOff>180975</xdr:rowOff>
    </xdr:from>
    <xdr:to>
      <xdr:col>8</xdr:col>
      <xdr:colOff>706725</xdr:colOff>
      <xdr:row>11</xdr:row>
      <xdr:rowOff>79575</xdr:rowOff>
    </xdr:to>
    <xdr:sp macro="[0]!CetakBJU" textlink="">
      <xdr:nvSpPr>
        <xdr:cNvPr id="6" name="Rounded Rectangle 5"/>
        <xdr:cNvSpPr/>
      </xdr:nvSpPr>
      <xdr:spPr>
        <a:xfrm>
          <a:off x="6457950" y="2466975"/>
          <a:ext cx="1764000" cy="432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6</xdr:col>
      <xdr:colOff>266699</xdr:colOff>
      <xdr:row>3</xdr:row>
      <xdr:rowOff>114300</xdr:rowOff>
    </xdr:from>
    <xdr:to>
      <xdr:col>9</xdr:col>
      <xdr:colOff>132149</xdr:colOff>
      <xdr:row>8</xdr:row>
      <xdr:rowOff>172050</xdr:rowOff>
    </xdr:to>
    <xdr:sp macro="" textlink="">
      <xdr:nvSpPr>
        <xdr:cNvPr id="7" name="TextBox 6"/>
        <xdr:cNvSpPr txBox="1"/>
      </xdr:nvSpPr>
      <xdr:spPr>
        <a:xfrm>
          <a:off x="6391274" y="895350"/>
          <a:ext cx="1980000" cy="1296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7</xdr:col>
      <xdr:colOff>923925</xdr:colOff>
      <xdr:row>3</xdr:row>
      <xdr:rowOff>114300</xdr:rowOff>
    </xdr:from>
    <xdr:to>
      <xdr:col>8</xdr:col>
      <xdr:colOff>638175</xdr:colOff>
      <xdr:row>8</xdr:row>
      <xdr:rowOff>172050</xdr:rowOff>
    </xdr:to>
    <xdr:sp macro="" textlink="">
      <xdr:nvSpPr>
        <xdr:cNvPr id="8" name="TextBox 7"/>
        <xdr:cNvSpPr txBox="1"/>
      </xdr:nvSpPr>
      <xdr:spPr>
        <a:xfrm>
          <a:off x="7362825" y="895350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2 cm</a:t>
          </a:r>
        </a:p>
        <a:p>
          <a:r>
            <a:rPr lang="en-US" sz="1100" baseline="0"/>
            <a:t>: 2 cm</a:t>
          </a:r>
        </a:p>
        <a:p>
          <a:r>
            <a:rPr lang="en-US" sz="1100" baseline="0"/>
            <a:t>: 1,5 cm</a:t>
          </a:r>
        </a:p>
        <a:p>
          <a:r>
            <a:rPr lang="en-US" sz="1100" baseline="0"/>
            <a:t>: 1,5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114298</xdr:colOff>
      <xdr:row>0</xdr:row>
      <xdr:rowOff>57150</xdr:rowOff>
    </xdr:from>
    <xdr:to>
      <xdr:col>11</xdr:col>
      <xdr:colOff>796348</xdr:colOff>
      <xdr:row>2</xdr:row>
      <xdr:rowOff>123000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9563098" y="57150"/>
          <a:ext cx="1044000" cy="504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5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</xdr:colOff>
          <xdr:row>3</xdr:row>
          <xdr:rowOff>175260</xdr:rowOff>
        </xdr:from>
        <xdr:to>
          <xdr:col>13</xdr:col>
          <xdr:colOff>0</xdr:colOff>
          <xdr:row>6</xdr:row>
          <xdr:rowOff>160020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10</xdr:col>
      <xdr:colOff>200025</xdr:colOff>
      <xdr:row>10</xdr:row>
      <xdr:rowOff>38099</xdr:rowOff>
    </xdr:from>
    <xdr:to>
      <xdr:col>13</xdr:col>
      <xdr:colOff>238125</xdr:colOff>
      <xdr:row>19</xdr:row>
      <xdr:rowOff>123824</xdr:rowOff>
    </xdr:to>
    <xdr:sp macro="" textlink="">
      <xdr:nvSpPr>
        <xdr:cNvPr id="4" name="TextBox 3"/>
        <xdr:cNvSpPr txBox="1"/>
      </xdr:nvSpPr>
      <xdr:spPr>
        <a:xfrm>
          <a:off x="9648825" y="1876424"/>
          <a:ext cx="2114550" cy="16287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id-ID" sz="1100" baseline="0"/>
        </a:p>
        <a:p>
          <a:r>
            <a:rPr lang="id-ID" sz="1100" baseline="0"/>
            <a:t>Scaling</a:t>
          </a:r>
          <a:endParaRPr lang="en-US" sz="1100"/>
        </a:p>
      </xdr:txBody>
    </xdr:sp>
    <xdr:clientData/>
  </xdr:twoCellAnchor>
  <xdr:twoCellAnchor>
    <xdr:from>
      <xdr:col>12</xdr:col>
      <xdr:colOff>19051</xdr:colOff>
      <xdr:row>10</xdr:row>
      <xdr:rowOff>38099</xdr:rowOff>
    </xdr:from>
    <xdr:to>
      <xdr:col>13</xdr:col>
      <xdr:colOff>200025</xdr:colOff>
      <xdr:row>19</xdr:row>
      <xdr:rowOff>142875</xdr:rowOff>
    </xdr:to>
    <xdr:sp macro="" textlink="">
      <xdr:nvSpPr>
        <xdr:cNvPr id="5" name="TextBox 4"/>
        <xdr:cNvSpPr txBox="1"/>
      </xdr:nvSpPr>
      <xdr:spPr>
        <a:xfrm>
          <a:off x="10753726" y="1876424"/>
          <a:ext cx="971549" cy="1647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0,5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2</a:t>
          </a:r>
          <a:r>
            <a:rPr lang="en-US" sz="1100" baseline="0"/>
            <a:t>,5 cm</a:t>
          </a:r>
        </a:p>
        <a:p>
          <a:r>
            <a:rPr lang="en-US" sz="1100" baseline="0"/>
            <a:t>: </a:t>
          </a:r>
          <a:r>
            <a:rPr lang="id-ID" sz="1100" baseline="0"/>
            <a:t>2</a:t>
          </a:r>
          <a:r>
            <a:rPr lang="en-US" sz="1100" baseline="0"/>
            <a:t>,5 cm</a:t>
          </a:r>
          <a:endParaRPr lang="id-ID" sz="1100" baseline="0"/>
        </a:p>
        <a:p>
          <a:r>
            <a:rPr lang="id-ID" sz="1100" baseline="0"/>
            <a:t>: Landscape</a:t>
          </a:r>
          <a:endParaRPr lang="en-US" sz="1100" baseline="0"/>
        </a:p>
        <a:p>
          <a:r>
            <a:rPr lang="en-US" sz="1100" baseline="0"/>
            <a:t>: </a:t>
          </a:r>
          <a:r>
            <a:rPr lang="id-ID" sz="1100" baseline="0"/>
            <a:t>Fit Sheet on</a:t>
          </a:r>
        </a:p>
        <a:p>
          <a:r>
            <a:rPr lang="id-ID" sz="1100" baseline="0"/>
            <a:t>  One Page</a:t>
          </a:r>
          <a:endParaRPr lang="en-US" sz="1100"/>
        </a:p>
      </xdr:txBody>
    </xdr:sp>
    <xdr:clientData/>
  </xdr:twoCellAnchor>
  <xdr:twoCellAnchor>
    <xdr:from>
      <xdr:col>11</xdr:col>
      <xdr:colOff>381000</xdr:colOff>
      <xdr:row>20</xdr:row>
      <xdr:rowOff>85725</xdr:rowOff>
    </xdr:from>
    <xdr:to>
      <xdr:col>12</xdr:col>
      <xdr:colOff>571500</xdr:colOff>
      <xdr:row>22</xdr:row>
      <xdr:rowOff>98625</xdr:rowOff>
    </xdr:to>
    <xdr:sp macro="[0]!CetakBJP" textlink="">
      <xdr:nvSpPr>
        <xdr:cNvPr id="6" name="Rounded Rectangle 5"/>
        <xdr:cNvSpPr/>
      </xdr:nvSpPr>
      <xdr:spPr>
        <a:xfrm>
          <a:off x="10191750" y="3638550"/>
          <a:ext cx="1114425" cy="3558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b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11</xdr:col>
      <xdr:colOff>923924</xdr:colOff>
      <xdr:row>0</xdr:row>
      <xdr:rowOff>57150</xdr:rowOff>
    </xdr:from>
    <xdr:to>
      <xdr:col>13</xdr:col>
      <xdr:colOff>253424</xdr:colOff>
      <xdr:row>2</xdr:row>
      <xdr:rowOff>123000</xdr:rowOff>
    </xdr:to>
    <xdr:sp macro="" textlink="">
      <xdr:nvSpPr>
        <xdr:cNvPr id="7" name="Rounded Rectangle 6">
          <a:hlinkClick xmlns:r="http://schemas.openxmlformats.org/officeDocument/2006/relationships" r:id="rId2"/>
        </xdr:cNvPr>
        <xdr:cNvSpPr/>
      </xdr:nvSpPr>
      <xdr:spPr>
        <a:xfrm>
          <a:off x="10734674" y="57150"/>
          <a:ext cx="1044000" cy="504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+mj-lt"/>
            </a:rPr>
            <a:t>JADWAL</a:t>
          </a:r>
        </a:p>
        <a:p>
          <a:pPr algn="ctr"/>
          <a:r>
            <a:rPr lang="en-US" sz="1200" b="1">
              <a:latin typeface="+mj-lt"/>
            </a:rPr>
            <a:t>PENGAWAS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190499</xdr:colOff>
      <xdr:row>0</xdr:row>
      <xdr:rowOff>85725</xdr:rowOff>
    </xdr:from>
    <xdr:to>
      <xdr:col>25</xdr:col>
      <xdr:colOff>443924</xdr:colOff>
      <xdr:row>2</xdr:row>
      <xdr:rowOff>100725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9953624" y="85725"/>
          <a:ext cx="1044000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3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7620</xdr:colOff>
          <xdr:row>3</xdr:row>
          <xdr:rowOff>198120</xdr:rowOff>
        </xdr:from>
        <xdr:to>
          <xdr:col>25</xdr:col>
          <xdr:colOff>601980</xdr:colOff>
          <xdr:row>6</xdr:row>
          <xdr:rowOff>0</xdr:rowOff>
        </xdr:to>
        <xdr:sp macro="" textlink="">
          <xdr:nvSpPr>
            <xdr:cNvPr id="12289" name="Spinner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24</xdr:col>
      <xdr:colOff>28575</xdr:colOff>
      <xdr:row>12</xdr:row>
      <xdr:rowOff>171448</xdr:rowOff>
    </xdr:from>
    <xdr:to>
      <xdr:col>26</xdr:col>
      <xdr:colOff>0</xdr:colOff>
      <xdr:row>15</xdr:row>
      <xdr:rowOff>12898</xdr:rowOff>
    </xdr:to>
    <xdr:sp macro="[0]!CetakNTM" textlink="">
      <xdr:nvSpPr>
        <xdr:cNvPr id="4" name="Rounded Rectangle 3"/>
        <xdr:cNvSpPr/>
      </xdr:nvSpPr>
      <xdr:spPr>
        <a:xfrm>
          <a:off x="9791700" y="2952748"/>
          <a:ext cx="1371600" cy="432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23</xdr:col>
      <xdr:colOff>95250</xdr:colOff>
      <xdr:row>7</xdr:row>
      <xdr:rowOff>28575</xdr:rowOff>
    </xdr:from>
    <xdr:to>
      <xdr:col>26</xdr:col>
      <xdr:colOff>313125</xdr:colOff>
      <xdr:row>11</xdr:row>
      <xdr:rowOff>172050</xdr:rowOff>
    </xdr:to>
    <xdr:sp macro="" textlink="">
      <xdr:nvSpPr>
        <xdr:cNvPr id="5" name="TextBox 4"/>
        <xdr:cNvSpPr txBox="1"/>
      </xdr:nvSpPr>
      <xdr:spPr>
        <a:xfrm>
          <a:off x="9496425" y="1466850"/>
          <a:ext cx="1980000" cy="1296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24</xdr:col>
      <xdr:colOff>704851</xdr:colOff>
      <xdr:row>7</xdr:row>
      <xdr:rowOff>28575</xdr:rowOff>
    </xdr:from>
    <xdr:to>
      <xdr:col>26</xdr:col>
      <xdr:colOff>219075</xdr:colOff>
      <xdr:row>11</xdr:row>
      <xdr:rowOff>172050</xdr:rowOff>
    </xdr:to>
    <xdr:sp macro="" textlink="">
      <xdr:nvSpPr>
        <xdr:cNvPr id="6" name="TextBox 5"/>
        <xdr:cNvSpPr txBox="1"/>
      </xdr:nvSpPr>
      <xdr:spPr>
        <a:xfrm>
          <a:off x="10467976" y="1466850"/>
          <a:ext cx="914399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</a:t>
          </a:r>
          <a:r>
            <a:rPr lang="id-ID" sz="1100" baseline="0"/>
            <a:t>Landscape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19457" name="Spinner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190501</xdr:colOff>
      <xdr:row>0</xdr:row>
      <xdr:rowOff>66674</xdr:rowOff>
    </xdr:from>
    <xdr:to>
      <xdr:col>32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7620</xdr:colOff>
          <xdr:row>2</xdr:row>
          <xdr:rowOff>190500</xdr:rowOff>
        </xdr:from>
        <xdr:to>
          <xdr:col>34</xdr:col>
          <xdr:colOff>0</xdr:colOff>
          <xdr:row>7</xdr:row>
          <xdr:rowOff>0</xdr:rowOff>
        </xdr:to>
        <xdr:sp macro="" textlink="">
          <xdr:nvSpPr>
            <xdr:cNvPr id="13317" name="Spinner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31</xdr:col>
      <xdr:colOff>276225</xdr:colOff>
      <xdr:row>8</xdr:row>
      <xdr:rowOff>57150</xdr:rowOff>
    </xdr:from>
    <xdr:to>
      <xdr:col>34</xdr:col>
      <xdr:colOff>46425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32</xdr:col>
      <xdr:colOff>904876</xdr:colOff>
      <xdr:row>8</xdr:row>
      <xdr:rowOff>57150</xdr:rowOff>
    </xdr:from>
    <xdr:to>
      <xdr:col>33</xdr:col>
      <xdr:colOff>619126</xdr:colOff>
      <xdr:row>16</xdr:row>
      <xdr:rowOff>95850</xdr:rowOff>
    </xdr:to>
    <xdr:sp macro="" textlink="">
      <xdr:nvSpPr>
        <xdr:cNvPr id="6" name="TextBox 5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32</xdr:col>
      <xdr:colOff>1000125</xdr:colOff>
      <xdr:row>0</xdr:row>
      <xdr:rowOff>66675</xdr:rowOff>
    </xdr:from>
    <xdr:to>
      <xdr:col>34</xdr:col>
      <xdr:colOff>180975</xdr:colOff>
      <xdr:row>1</xdr:row>
      <xdr:rowOff>306075</xdr:rowOff>
    </xdr:to>
    <xdr:sp macro="" textlink="">
      <xdr:nvSpPr>
        <xdr:cNvPr id="7" name="Rounded Rectangle 6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32</xdr:col>
      <xdr:colOff>228599</xdr:colOff>
      <xdr:row>17</xdr:row>
      <xdr:rowOff>114300</xdr:rowOff>
    </xdr:from>
    <xdr:to>
      <xdr:col>33</xdr:col>
      <xdr:colOff>533399</xdr:colOff>
      <xdr:row>21</xdr:row>
      <xdr:rowOff>10800</xdr:rowOff>
    </xdr:to>
    <xdr:sp macro="[0]!CetakDTD" textlink="">
      <xdr:nvSpPr>
        <xdr:cNvPr id="8" name="Rounded Rectangle 7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0481" name="Spinner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2529" name="Spinner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3553" name="Spinner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4577" name="Spinner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1505" name="Spinner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5601" name="Spinner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6625" name="Spinner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30721" name="Spinner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31745" name="Spinner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7649" name="Spinner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8673" name="Spinner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190501</xdr:colOff>
      <xdr:row>0</xdr:row>
      <xdr:rowOff>66674</xdr:rowOff>
    </xdr:from>
    <xdr:to>
      <xdr:col>33</xdr:col>
      <xdr:colOff>819151</xdr:colOff>
      <xdr:row>1</xdr:row>
      <xdr:rowOff>306074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705601" y="66674"/>
          <a:ext cx="971550" cy="468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7620</xdr:colOff>
          <xdr:row>2</xdr:row>
          <xdr:rowOff>190500</xdr:rowOff>
        </xdr:from>
        <xdr:to>
          <xdr:col>35</xdr:col>
          <xdr:colOff>0</xdr:colOff>
          <xdr:row>7</xdr:row>
          <xdr:rowOff>0</xdr:rowOff>
        </xdr:to>
        <xdr:sp macro="" textlink="">
          <xdr:nvSpPr>
            <xdr:cNvPr id="29697" name="Spinner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32</xdr:col>
      <xdr:colOff>276225</xdr:colOff>
      <xdr:row>8</xdr:row>
      <xdr:rowOff>57150</xdr:rowOff>
    </xdr:from>
    <xdr:to>
      <xdr:col>35</xdr:col>
      <xdr:colOff>46425</xdr:colOff>
      <xdr:row>16</xdr:row>
      <xdr:rowOff>95850</xdr:rowOff>
    </xdr:to>
    <xdr:sp macro="" textlink="">
      <xdr:nvSpPr>
        <xdr:cNvPr id="4" name="TextBox 3"/>
        <xdr:cNvSpPr txBox="1"/>
      </xdr:nvSpPr>
      <xdr:spPr>
        <a:xfrm>
          <a:off x="6791325" y="1704975"/>
          <a:ext cx="1980000" cy="1296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33</xdr:col>
      <xdr:colOff>904876</xdr:colOff>
      <xdr:row>8</xdr:row>
      <xdr:rowOff>57150</xdr:rowOff>
    </xdr:from>
    <xdr:to>
      <xdr:col>34</xdr:col>
      <xdr:colOff>619126</xdr:colOff>
      <xdr:row>16</xdr:row>
      <xdr:rowOff>95850</xdr:rowOff>
    </xdr:to>
    <xdr:sp macro="" textlink="">
      <xdr:nvSpPr>
        <xdr:cNvPr id="5" name="TextBox 4"/>
        <xdr:cNvSpPr txBox="1"/>
      </xdr:nvSpPr>
      <xdr:spPr>
        <a:xfrm>
          <a:off x="7762876" y="1704975"/>
          <a:ext cx="790575" cy="1296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0,5 cm</a:t>
          </a:r>
        </a:p>
        <a:p>
          <a:r>
            <a:rPr lang="en-US" sz="1100" baseline="0"/>
            <a:t>: Portrait</a:t>
          </a:r>
          <a:endParaRPr lang="en-US" sz="1100"/>
        </a:p>
      </xdr:txBody>
    </xdr:sp>
    <xdr:clientData/>
  </xdr:twoCellAnchor>
  <xdr:twoCellAnchor>
    <xdr:from>
      <xdr:col>33</xdr:col>
      <xdr:colOff>1000125</xdr:colOff>
      <xdr:row>0</xdr:row>
      <xdr:rowOff>66675</xdr:rowOff>
    </xdr:from>
    <xdr:to>
      <xdr:col>35</xdr:col>
      <xdr:colOff>180975</xdr:colOff>
      <xdr:row>1</xdr:row>
      <xdr:rowOff>306075</xdr:rowOff>
    </xdr:to>
    <xdr:sp macro="" textlink="">
      <xdr:nvSpPr>
        <xdr:cNvPr id="6" name="Rounded Rectangle 5">
          <a:hlinkClick xmlns:r="http://schemas.openxmlformats.org/officeDocument/2006/relationships" r:id="rId2"/>
        </xdr:cNvPr>
        <xdr:cNvSpPr/>
      </xdr:nvSpPr>
      <xdr:spPr>
        <a:xfrm>
          <a:off x="7858125" y="66675"/>
          <a:ext cx="1047750" cy="4680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50" b="1">
              <a:latin typeface="+mj-lt"/>
            </a:rPr>
            <a:t>Pembagian</a:t>
          </a:r>
          <a:r>
            <a:rPr lang="en-US" sz="1050" b="1" baseline="0">
              <a:latin typeface="+mj-lt"/>
            </a:rPr>
            <a:t> Ruang</a:t>
          </a:r>
          <a:endParaRPr lang="en-US" sz="1050" b="1">
            <a:latin typeface="+mj-lt"/>
          </a:endParaRPr>
        </a:p>
      </xdr:txBody>
    </xdr:sp>
    <xdr:clientData/>
  </xdr:twoCellAnchor>
  <xdr:twoCellAnchor>
    <xdr:from>
      <xdr:col>33</xdr:col>
      <xdr:colOff>228599</xdr:colOff>
      <xdr:row>17</xdr:row>
      <xdr:rowOff>114300</xdr:rowOff>
    </xdr:from>
    <xdr:to>
      <xdr:col>34</xdr:col>
      <xdr:colOff>533399</xdr:colOff>
      <xdr:row>21</xdr:row>
      <xdr:rowOff>10800</xdr:rowOff>
    </xdr:to>
    <xdr:sp macro="[0]!CetakDTD" textlink="">
      <xdr:nvSpPr>
        <xdr:cNvPr id="7" name="Rounded Rectangle 6"/>
        <xdr:cNvSpPr/>
      </xdr:nvSpPr>
      <xdr:spPr>
        <a:xfrm>
          <a:off x="7086599" y="3162300"/>
          <a:ext cx="1381125" cy="468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4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276224</xdr:colOff>
      <xdr:row>0</xdr:row>
      <xdr:rowOff>104775</xdr:rowOff>
    </xdr:from>
    <xdr:to>
      <xdr:col>21</xdr:col>
      <xdr:colOff>529649</xdr:colOff>
      <xdr:row>2</xdr:row>
      <xdr:rowOff>119775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9944099" y="104775"/>
          <a:ext cx="1044000" cy="424575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3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</xdr:colOff>
          <xdr:row>4</xdr:row>
          <xdr:rowOff>0</xdr:rowOff>
        </xdr:from>
        <xdr:to>
          <xdr:col>22</xdr:col>
          <xdr:colOff>0</xdr:colOff>
          <xdr:row>6</xdr:row>
          <xdr:rowOff>0</xdr:rowOff>
        </xdr:to>
        <xdr:sp macro="" textlink="">
          <xdr:nvSpPr>
            <xdr:cNvPr id="35841" name="Spinner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20</xdr:col>
      <xdr:colOff>28575</xdr:colOff>
      <xdr:row>11</xdr:row>
      <xdr:rowOff>152399</xdr:rowOff>
    </xdr:from>
    <xdr:to>
      <xdr:col>22</xdr:col>
      <xdr:colOff>0</xdr:colOff>
      <xdr:row>12</xdr:row>
      <xdr:rowOff>57151</xdr:rowOff>
    </xdr:to>
    <xdr:sp macro="[0]!CetakNTM" textlink="">
      <xdr:nvSpPr>
        <xdr:cNvPr id="5" name="Rounded Rectangle 4"/>
        <xdr:cNvSpPr/>
      </xdr:nvSpPr>
      <xdr:spPr>
        <a:xfrm>
          <a:off x="9696450" y="3228974"/>
          <a:ext cx="1552575" cy="41910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19</xdr:col>
      <xdr:colOff>133350</xdr:colOff>
      <xdr:row>7</xdr:row>
      <xdr:rowOff>161925</xdr:rowOff>
    </xdr:from>
    <xdr:to>
      <xdr:col>22</xdr:col>
      <xdr:colOff>351225</xdr:colOff>
      <xdr:row>11</xdr:row>
      <xdr:rowOff>248250</xdr:rowOff>
    </xdr:to>
    <xdr:sp macro="" textlink="">
      <xdr:nvSpPr>
        <xdr:cNvPr id="6" name="TextBox 5"/>
        <xdr:cNvSpPr txBox="1"/>
      </xdr:nvSpPr>
      <xdr:spPr>
        <a:xfrm>
          <a:off x="9439275" y="1619250"/>
          <a:ext cx="2160975" cy="1705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21</xdr:col>
      <xdr:colOff>104776</xdr:colOff>
      <xdr:row>7</xdr:row>
      <xdr:rowOff>161925</xdr:rowOff>
    </xdr:from>
    <xdr:to>
      <xdr:col>22</xdr:col>
      <xdr:colOff>285751</xdr:colOff>
      <xdr:row>11</xdr:row>
      <xdr:rowOff>248250</xdr:rowOff>
    </xdr:to>
    <xdr:sp macro="" textlink="">
      <xdr:nvSpPr>
        <xdr:cNvPr id="7" name="TextBox 6"/>
        <xdr:cNvSpPr txBox="1"/>
      </xdr:nvSpPr>
      <xdr:spPr>
        <a:xfrm>
          <a:off x="10563226" y="1619250"/>
          <a:ext cx="971550" cy="1705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Landscape</a:t>
          </a:r>
          <a:endParaRPr 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180974</xdr:colOff>
      <xdr:row>0</xdr:row>
      <xdr:rowOff>76200</xdr:rowOff>
    </xdr:from>
    <xdr:to>
      <xdr:col>8</xdr:col>
      <xdr:colOff>434399</xdr:colOff>
      <xdr:row>2</xdr:row>
      <xdr:rowOff>91200</xdr:rowOff>
    </xdr:to>
    <xdr:sp macro="" textlink="">
      <xdr:nvSpPr>
        <xdr:cNvPr id="8" name="Rounded Rectangle 7">
          <a:hlinkClick xmlns:r="http://schemas.openxmlformats.org/officeDocument/2006/relationships" r:id="rId1"/>
        </xdr:cNvPr>
        <xdr:cNvSpPr/>
      </xdr:nvSpPr>
      <xdr:spPr>
        <a:xfrm>
          <a:off x="7162799" y="76200"/>
          <a:ext cx="863025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3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7</xdr:col>
      <xdr:colOff>19050</xdr:colOff>
      <xdr:row>11</xdr:row>
      <xdr:rowOff>133348</xdr:rowOff>
    </xdr:from>
    <xdr:to>
      <xdr:col>8</xdr:col>
      <xdr:colOff>600075</xdr:colOff>
      <xdr:row>12</xdr:row>
      <xdr:rowOff>228600</xdr:rowOff>
    </xdr:to>
    <xdr:sp macro="[0]!CetakAP" textlink="">
      <xdr:nvSpPr>
        <xdr:cNvPr id="10" name="Rounded Rectangle 9"/>
        <xdr:cNvSpPr/>
      </xdr:nvSpPr>
      <xdr:spPr>
        <a:xfrm>
          <a:off x="7000875" y="2876548"/>
          <a:ext cx="1190625" cy="447677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6</xdr:col>
      <xdr:colOff>133350</xdr:colOff>
      <xdr:row>7</xdr:row>
      <xdr:rowOff>47625</xdr:rowOff>
    </xdr:from>
    <xdr:to>
      <xdr:col>9</xdr:col>
      <xdr:colOff>351225</xdr:colOff>
      <xdr:row>11</xdr:row>
      <xdr:rowOff>0</xdr:rowOff>
    </xdr:to>
    <xdr:sp macro="" textlink="">
      <xdr:nvSpPr>
        <xdr:cNvPr id="11" name="TextBox 10"/>
        <xdr:cNvSpPr txBox="1"/>
      </xdr:nvSpPr>
      <xdr:spPr>
        <a:xfrm>
          <a:off x="6505575" y="1381125"/>
          <a:ext cx="2046675" cy="1362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8</xdr:col>
      <xdr:colOff>104776</xdr:colOff>
      <xdr:row>7</xdr:row>
      <xdr:rowOff>47626</xdr:rowOff>
    </xdr:from>
    <xdr:to>
      <xdr:col>9</xdr:col>
      <xdr:colOff>457200</xdr:colOff>
      <xdr:row>11</xdr:row>
      <xdr:rowOff>9526</xdr:rowOff>
    </xdr:to>
    <xdr:sp macro="" textlink="">
      <xdr:nvSpPr>
        <xdr:cNvPr id="12" name="TextBox 11"/>
        <xdr:cNvSpPr txBox="1"/>
      </xdr:nvSpPr>
      <xdr:spPr>
        <a:xfrm>
          <a:off x="7696201" y="1381126"/>
          <a:ext cx="962024" cy="1371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Portrait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4</xdr:row>
          <xdr:rowOff>0</xdr:rowOff>
        </xdr:from>
        <xdr:to>
          <xdr:col>8</xdr:col>
          <xdr:colOff>601980</xdr:colOff>
          <xdr:row>6</xdr:row>
          <xdr:rowOff>0</xdr:rowOff>
        </xdr:to>
        <xdr:sp macro="" textlink="">
          <xdr:nvSpPr>
            <xdr:cNvPr id="36867" name="Spinner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200025</xdr:rowOff>
    </xdr:from>
    <xdr:to>
      <xdr:col>5</xdr:col>
      <xdr:colOff>600075</xdr:colOff>
      <xdr:row>2</xdr:row>
      <xdr:rowOff>53100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591300" y="200025"/>
          <a:ext cx="1209675" cy="396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n-US" sz="300" b="1">
            <a:latin typeface="+mj-lt"/>
          </a:endParaRPr>
        </a:p>
        <a:p>
          <a:pPr algn="ctr"/>
          <a:r>
            <a:rPr lang="en-US" sz="1400" b="1">
              <a:latin typeface="+mj-lt"/>
            </a:rPr>
            <a:t>MENU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4</xdr:col>
      <xdr:colOff>19050</xdr:colOff>
      <xdr:row>9</xdr:row>
      <xdr:rowOff>276223</xdr:rowOff>
    </xdr:from>
    <xdr:to>
      <xdr:col>5</xdr:col>
      <xdr:colOff>600075</xdr:colOff>
      <xdr:row>11</xdr:row>
      <xdr:rowOff>104775</xdr:rowOff>
    </xdr:to>
    <xdr:sp macro="[0]!CetakTT" textlink="">
      <xdr:nvSpPr>
        <xdr:cNvPr id="4" name="Rounded Rectangle 3"/>
        <xdr:cNvSpPr/>
      </xdr:nvSpPr>
      <xdr:spPr>
        <a:xfrm>
          <a:off x="6524625" y="2495548"/>
          <a:ext cx="1190625" cy="400052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800" b="1">
              <a:latin typeface="+mj-lt"/>
            </a:rPr>
            <a:t>PRINT</a:t>
          </a:r>
          <a:endParaRPr lang="en-US" sz="1200" b="1">
            <a:latin typeface="+mj-lt"/>
          </a:endParaRPr>
        </a:p>
      </xdr:txBody>
    </xdr:sp>
    <xdr:clientData/>
  </xdr:twoCellAnchor>
  <xdr:twoCellAnchor>
    <xdr:from>
      <xdr:col>3</xdr:col>
      <xdr:colOff>133350</xdr:colOff>
      <xdr:row>3</xdr:row>
      <xdr:rowOff>57151</xdr:rowOff>
    </xdr:from>
    <xdr:to>
      <xdr:col>6</xdr:col>
      <xdr:colOff>351225</xdr:colOff>
      <xdr:row>8</xdr:row>
      <xdr:rowOff>180976</xdr:rowOff>
    </xdr:to>
    <xdr:sp macro="" textlink="">
      <xdr:nvSpPr>
        <xdr:cNvPr id="5" name="TextBox 4"/>
        <xdr:cNvSpPr txBox="1"/>
      </xdr:nvSpPr>
      <xdr:spPr>
        <a:xfrm>
          <a:off x="6115050" y="895351"/>
          <a:ext cx="1960950" cy="1314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u="sng"/>
            <a:t>Petunjuk Pengaturan Halaman</a:t>
          </a:r>
        </a:p>
        <a:p>
          <a:r>
            <a:rPr lang="en-US" sz="1100"/>
            <a:t>Ukuran Kertas</a:t>
          </a:r>
        </a:p>
        <a:p>
          <a:r>
            <a:rPr lang="en-US" sz="1100"/>
            <a:t>Margin</a:t>
          </a:r>
          <a:r>
            <a:rPr lang="en-US" sz="1100" baseline="0"/>
            <a:t> Atas</a:t>
          </a:r>
        </a:p>
        <a:p>
          <a:r>
            <a:rPr lang="en-US" sz="1100" baseline="0"/>
            <a:t>Margin Bawah</a:t>
          </a:r>
        </a:p>
        <a:p>
          <a:r>
            <a:rPr lang="en-US" sz="1100" baseline="0"/>
            <a:t>Margin Kanan</a:t>
          </a:r>
        </a:p>
        <a:p>
          <a:r>
            <a:rPr lang="en-US" sz="1100" baseline="0"/>
            <a:t>Margin Kiri</a:t>
          </a:r>
        </a:p>
        <a:p>
          <a:r>
            <a:rPr lang="en-US" sz="1100" baseline="0"/>
            <a:t>Orientasi</a:t>
          </a:r>
          <a:endParaRPr lang="en-US" sz="1100"/>
        </a:p>
      </xdr:txBody>
    </xdr:sp>
    <xdr:clientData/>
  </xdr:twoCellAnchor>
  <xdr:twoCellAnchor>
    <xdr:from>
      <xdr:col>5</xdr:col>
      <xdr:colOff>104776</xdr:colOff>
      <xdr:row>3</xdr:row>
      <xdr:rowOff>57150</xdr:rowOff>
    </xdr:from>
    <xdr:to>
      <xdr:col>6</xdr:col>
      <xdr:colOff>457200</xdr:colOff>
      <xdr:row>8</xdr:row>
      <xdr:rowOff>180974</xdr:rowOff>
    </xdr:to>
    <xdr:sp macro="" textlink="">
      <xdr:nvSpPr>
        <xdr:cNvPr id="6" name="TextBox 5"/>
        <xdr:cNvSpPr txBox="1"/>
      </xdr:nvSpPr>
      <xdr:spPr>
        <a:xfrm>
          <a:off x="7219951" y="895350"/>
          <a:ext cx="962024" cy="13144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  <a:p>
          <a:r>
            <a:rPr lang="en-US" sz="1100"/>
            <a:t>:</a:t>
          </a:r>
          <a:r>
            <a:rPr lang="en-US" sz="1100" baseline="0"/>
            <a:t> A4</a:t>
          </a:r>
          <a:endParaRPr lang="en-US" sz="1100"/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1</a:t>
          </a:r>
          <a:r>
            <a:rPr lang="en-US" sz="1100" baseline="0"/>
            <a:t> cm</a:t>
          </a:r>
        </a:p>
        <a:p>
          <a:r>
            <a:rPr lang="en-US" sz="1100" baseline="0"/>
            <a:t>: </a:t>
          </a:r>
          <a:r>
            <a:rPr lang="id-ID" sz="1100" baseline="0"/>
            <a:t>Portrait</a:t>
          </a:r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Peserta" displayName="Peserta" ref="A2:D1001" totalsRowShown="0" headerRowDxfId="16">
  <autoFilter ref="A2:D1001"/>
  <sortState ref="A3:D1001">
    <sortCondition ref="D3:D1001"/>
    <sortCondition ref="B3:B1001"/>
  </sortState>
  <tableColumns count="4">
    <tableColumn id="1" name="No Urut"/>
    <tableColumn id="3" name="Nama" dataDxfId="15"/>
    <tableColumn id="4" name="Jenis Kelamin" dataDxfId="14"/>
    <tableColumn id="5" name="Kelas" dataDxfId="13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1" name="Ruang" displayName="Ruang" ref="A8:E997" totalsRowShown="0">
  <autoFilter ref="A8:E997"/>
  <tableColumns count="5">
    <tableColumn id="1" name="No Urut" dataDxfId="11">
      <calculatedColumnFormula>Dt_Pes!A3</calculatedColumnFormula>
    </tableColumn>
    <tableColumn id="3" name="Nama" dataDxfId="10">
      <calculatedColumnFormula>IF(Dt_Pes!B3&lt;&gt;0,Dt_Pes!B3,"")</calculatedColumnFormula>
    </tableColumn>
    <tableColumn id="4" name="Kelas" dataDxfId="9">
      <calculatedColumnFormula>IF(Dt_Pes!D3&lt;&gt;0,Dt_Pes!D3,"")</calculatedColumnFormula>
    </tableColumn>
    <tableColumn id="6" name="No Peserta" dataDxfId="8"/>
    <tableColumn id="5" name="Ruang" dataDxfId="7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2:D32" totalsRowShown="0">
  <autoFilter ref="A2:D32"/>
  <tableColumns count="4">
    <tableColumn id="1" name="No Urut" dataDxfId="6">
      <calculatedColumnFormula>IF(Table4[[#This Row],[Nama Mata Pelajaran]]&lt;&gt;"",1,"")</calculatedColumnFormula>
    </tableColumn>
    <tableColumn id="2" name="Nama Mata Pelajaran" dataDxfId="5"/>
    <tableColumn id="3" name="Kode" dataDxfId="4"/>
    <tableColumn id="4" name="Nama Guru Mata Pelajaran" dataDxfId="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A2:C102" totalsRowShown="0">
  <autoFilter ref="A2:C102"/>
  <tableColumns count="3">
    <tableColumn id="1" name="No Urut" dataDxfId="2">
      <calculatedColumnFormula>IF(Table3[[#This Row],[Nama Pengawas]]&lt;&gt;"",Table3[[#Headers],[No Urut]]+1,"")</calculatedColumnFormula>
    </tableColumn>
    <tableColumn id="2" name="Nama Pengawas" dataDxfId="1"/>
    <tableColumn id="3" name="Kode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5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8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9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0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2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3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14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1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16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17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Relationship Id="rId4" Type="http://schemas.openxmlformats.org/officeDocument/2006/relationships/ctrlProp" Target="../ctrlProps/ctrlProp18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Relationship Id="rId4" Type="http://schemas.openxmlformats.org/officeDocument/2006/relationships/ctrlProp" Target="../ctrlProps/ctrlProp19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Relationship Id="rId4" Type="http://schemas.openxmlformats.org/officeDocument/2006/relationships/ctrlProp" Target="../ctrlProps/ctrlProp20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26"/>
  <sheetViews>
    <sheetView showRowColHeaders="0" tabSelected="1" zoomScaleNormal="100" workbookViewId="0">
      <selection activeCell="E4" sqref="E4"/>
    </sheetView>
  </sheetViews>
  <sheetFormatPr defaultColWidth="0" defaultRowHeight="14.4" zeroHeight="1" x14ac:dyDescent="0.3"/>
  <cols>
    <col min="1" max="1" width="35.6640625" customWidth="1"/>
    <col min="2" max="2" width="2.88671875" customWidth="1"/>
    <col min="3" max="3" width="28.6640625" customWidth="1"/>
    <col min="4" max="4" width="1.5546875" bestFit="1" customWidth="1"/>
    <col min="5" max="5" width="51" customWidth="1"/>
    <col min="6" max="6" width="2.88671875" customWidth="1"/>
    <col min="7" max="7" width="40.44140625" customWidth="1"/>
    <col min="8" max="16383" width="9.109375" hidden="1"/>
    <col min="16384" max="16384" width="0.44140625" hidden="1" customWidth="1"/>
  </cols>
  <sheetData>
    <row r="1" spans="1:7" ht="34.5" customHeight="1" x14ac:dyDescent="0.3">
      <c r="A1" s="394"/>
      <c r="B1" s="394"/>
      <c r="C1" s="394"/>
      <c r="D1" s="394"/>
      <c r="E1" s="394"/>
      <c r="F1" s="394"/>
      <c r="G1" s="394"/>
    </row>
    <row r="2" spans="1:7" ht="12.75" customHeight="1" x14ac:dyDescent="0.3">
      <c r="A2" s="394"/>
      <c r="B2" s="394"/>
      <c r="C2" s="394"/>
      <c r="D2" s="394"/>
      <c r="E2" s="394"/>
      <c r="F2" s="394"/>
      <c r="G2" s="394"/>
    </row>
    <row r="3" spans="1:7" x14ac:dyDescent="0.3">
      <c r="A3" s="394"/>
      <c r="B3" s="1"/>
      <c r="C3" s="1"/>
      <c r="D3" s="1"/>
      <c r="E3" s="1"/>
      <c r="F3" s="1"/>
      <c r="G3" s="394"/>
    </row>
    <row r="4" spans="1:7" x14ac:dyDescent="0.3">
      <c r="A4" s="394"/>
      <c r="B4" s="1"/>
      <c r="C4" s="1" t="s">
        <v>0</v>
      </c>
      <c r="D4" s="2" t="s">
        <v>9</v>
      </c>
      <c r="E4" s="3" t="s">
        <v>38</v>
      </c>
      <c r="F4" s="1"/>
      <c r="G4" s="394"/>
    </row>
    <row r="5" spans="1:7" ht="3.75" customHeight="1" x14ac:dyDescent="0.3">
      <c r="A5" s="394"/>
      <c r="B5" s="1"/>
      <c r="C5" s="1"/>
      <c r="D5" s="1"/>
      <c r="E5" s="1"/>
      <c r="F5" s="1"/>
      <c r="G5" s="394"/>
    </row>
    <row r="6" spans="1:7" x14ac:dyDescent="0.3">
      <c r="A6" s="394"/>
      <c r="B6" s="1"/>
      <c r="C6" s="1" t="s">
        <v>1</v>
      </c>
      <c r="D6" s="2" t="s">
        <v>9</v>
      </c>
      <c r="E6" s="3" t="s">
        <v>39</v>
      </c>
      <c r="F6" s="1"/>
      <c r="G6" s="394"/>
    </row>
    <row r="7" spans="1:7" ht="3.75" customHeight="1" x14ac:dyDescent="0.3">
      <c r="A7" s="394"/>
      <c r="B7" s="1"/>
      <c r="C7" s="1"/>
      <c r="D7" s="1"/>
      <c r="E7" s="1"/>
      <c r="F7" s="1"/>
      <c r="G7" s="394"/>
    </row>
    <row r="8" spans="1:7" x14ac:dyDescent="0.3">
      <c r="A8" s="394"/>
      <c r="B8" s="1"/>
      <c r="C8" s="1" t="s">
        <v>2</v>
      </c>
      <c r="D8" s="2" t="s">
        <v>9</v>
      </c>
      <c r="E8" s="3" t="s">
        <v>40</v>
      </c>
      <c r="F8" s="1"/>
      <c r="G8" s="394"/>
    </row>
    <row r="9" spans="1:7" ht="3.75" customHeight="1" x14ac:dyDescent="0.3">
      <c r="A9" s="394"/>
      <c r="B9" s="1"/>
      <c r="C9" s="1"/>
      <c r="D9" s="1"/>
      <c r="E9" s="1"/>
      <c r="F9" s="1"/>
      <c r="G9" s="394"/>
    </row>
    <row r="10" spans="1:7" x14ac:dyDescent="0.3">
      <c r="A10" s="394"/>
      <c r="B10" s="1"/>
      <c r="C10" s="1" t="s">
        <v>3</v>
      </c>
      <c r="D10" s="2" t="s">
        <v>9</v>
      </c>
      <c r="E10" s="3" t="s">
        <v>41</v>
      </c>
      <c r="F10" s="1"/>
      <c r="G10" s="394"/>
    </row>
    <row r="11" spans="1:7" ht="3.75" customHeight="1" x14ac:dyDescent="0.3">
      <c r="A11" s="394"/>
      <c r="B11" s="1"/>
      <c r="C11" s="1"/>
      <c r="D11" s="1"/>
      <c r="E11" s="1"/>
      <c r="F11" s="1"/>
      <c r="G11" s="394"/>
    </row>
    <row r="12" spans="1:7" x14ac:dyDescent="0.3">
      <c r="A12" s="394"/>
      <c r="B12" s="1"/>
      <c r="C12" s="1" t="s">
        <v>30</v>
      </c>
      <c r="D12" s="2" t="s">
        <v>9</v>
      </c>
      <c r="E12" s="3" t="s">
        <v>33</v>
      </c>
      <c r="F12" s="1"/>
      <c r="G12" s="394"/>
    </row>
    <row r="13" spans="1:7" ht="3.75" customHeight="1" x14ac:dyDescent="0.3">
      <c r="A13" s="394"/>
      <c r="B13" s="1"/>
      <c r="C13" s="1"/>
      <c r="D13" s="1"/>
      <c r="E13" s="1"/>
      <c r="F13" s="1"/>
      <c r="G13" s="394"/>
    </row>
    <row r="14" spans="1:7" x14ac:dyDescent="0.3">
      <c r="A14" s="394"/>
      <c r="B14" s="1"/>
      <c r="C14" s="1" t="s">
        <v>31</v>
      </c>
      <c r="D14" s="2" t="s">
        <v>9</v>
      </c>
      <c r="E14" s="3" t="s">
        <v>242</v>
      </c>
      <c r="F14" s="1"/>
      <c r="G14" s="394"/>
    </row>
    <row r="15" spans="1:7" ht="3.75" customHeight="1" x14ac:dyDescent="0.3">
      <c r="A15" s="394"/>
      <c r="B15" s="1"/>
      <c r="C15" s="1"/>
      <c r="D15" s="1"/>
      <c r="E15" s="1"/>
      <c r="F15" s="1"/>
      <c r="G15" s="394"/>
    </row>
    <row r="16" spans="1:7" x14ac:dyDescent="0.3">
      <c r="A16" s="394"/>
      <c r="B16" s="1"/>
      <c r="C16" s="1" t="s">
        <v>4</v>
      </c>
      <c r="D16" s="2" t="s">
        <v>9</v>
      </c>
      <c r="E16" s="3" t="s">
        <v>288</v>
      </c>
      <c r="F16" s="1"/>
      <c r="G16" s="394"/>
    </row>
    <row r="17" spans="1:7" ht="3.75" customHeight="1" x14ac:dyDescent="0.3">
      <c r="A17" s="394"/>
      <c r="B17" s="1"/>
      <c r="C17" s="1"/>
      <c r="D17" s="1"/>
      <c r="E17" s="1"/>
      <c r="F17" s="1"/>
      <c r="G17" s="394"/>
    </row>
    <row r="18" spans="1:7" x14ac:dyDescent="0.3">
      <c r="A18" s="394"/>
      <c r="B18" s="1"/>
      <c r="C18" s="1" t="s">
        <v>5</v>
      </c>
      <c r="D18" s="2" t="s">
        <v>9</v>
      </c>
      <c r="E18" s="3" t="s">
        <v>238</v>
      </c>
      <c r="F18" s="1"/>
      <c r="G18" s="394"/>
    </row>
    <row r="19" spans="1:7" ht="3.75" customHeight="1" x14ac:dyDescent="0.3">
      <c r="A19" s="394"/>
      <c r="B19" s="1"/>
      <c r="C19" s="1"/>
      <c r="D19" s="1"/>
      <c r="E19" s="1"/>
      <c r="F19" s="1"/>
      <c r="G19" s="394"/>
    </row>
    <row r="20" spans="1:7" x14ac:dyDescent="0.3">
      <c r="A20" s="394"/>
      <c r="B20" s="1"/>
      <c r="C20" s="1" t="s">
        <v>6</v>
      </c>
      <c r="D20" s="2" t="s">
        <v>9</v>
      </c>
      <c r="E20" s="3" t="s">
        <v>239</v>
      </c>
      <c r="F20" s="1"/>
      <c r="G20" s="394"/>
    </row>
    <row r="21" spans="1:7" ht="3.75" customHeight="1" x14ac:dyDescent="0.3">
      <c r="A21" s="394"/>
      <c r="B21" s="1"/>
      <c r="C21" s="1"/>
      <c r="D21" s="1"/>
      <c r="E21" s="1"/>
      <c r="F21" s="1"/>
      <c r="G21" s="394"/>
    </row>
    <row r="22" spans="1:7" x14ac:dyDescent="0.3">
      <c r="A22" s="394"/>
      <c r="B22" s="1"/>
      <c r="C22" s="1" t="s">
        <v>7</v>
      </c>
      <c r="D22" s="2" t="s">
        <v>9</v>
      </c>
      <c r="E22" s="3" t="s">
        <v>286</v>
      </c>
      <c r="F22" s="1"/>
      <c r="G22" s="394"/>
    </row>
    <row r="23" spans="1:7" ht="3.75" customHeight="1" x14ac:dyDescent="0.3">
      <c r="A23" s="394"/>
      <c r="B23" s="1"/>
      <c r="C23" s="1"/>
      <c r="D23" s="1"/>
      <c r="E23" s="1"/>
      <c r="F23" s="1"/>
      <c r="G23" s="394"/>
    </row>
    <row r="24" spans="1:7" x14ac:dyDescent="0.3">
      <c r="A24" s="394"/>
      <c r="B24" s="1"/>
      <c r="C24" s="1" t="s">
        <v>8</v>
      </c>
      <c r="D24" s="2" t="s">
        <v>9</v>
      </c>
      <c r="E24" s="384" t="s">
        <v>287</v>
      </c>
      <c r="F24" s="1"/>
      <c r="G24" s="394"/>
    </row>
    <row r="25" spans="1:7" x14ac:dyDescent="0.3">
      <c r="A25" s="394"/>
      <c r="B25" s="1"/>
      <c r="C25" s="1"/>
      <c r="D25" s="2"/>
      <c r="E25" s="1"/>
      <c r="F25" s="1"/>
      <c r="G25" s="394"/>
    </row>
    <row r="26" spans="1:7" ht="72.75" customHeight="1" x14ac:dyDescent="0.3">
      <c r="A26" s="394"/>
      <c r="B26" s="394"/>
      <c r="C26" s="394"/>
      <c r="D26" s="394"/>
      <c r="E26" s="394"/>
      <c r="F26" s="394"/>
      <c r="G26" s="394"/>
    </row>
  </sheetData>
  <sheetProtection algorithmName="SHA-512" hashValue="wfWRxOXZ6TiDc4AmSHevmtj1PlCc09Ax0VsH9sfANmrrIiaRYuHdEPN0XJ4HHCv5IpE1DZZ5c0YliEQ0ZPMgAg==" saltValue="K/Wmil6TvUilmL2I3YqUYQ==" spinCount="100000" sheet="1" objects="1" scenarios="1" selectLockedCells="1"/>
  <mergeCells count="4">
    <mergeCell ref="A1:G2"/>
    <mergeCell ref="A3:A25"/>
    <mergeCell ref="G3:G25"/>
    <mergeCell ref="A26:G26"/>
  </mergeCells>
  <dataValidations count="3">
    <dataValidation type="list" allowBlank="1" showInputMessage="1" showErrorMessage="1" sqref="E12">
      <formula1>JENJANG</formula1>
    </dataValidation>
    <dataValidation type="list" allowBlank="1" showInputMessage="1" showErrorMessage="1" sqref="E14">
      <formula1>JENIS_UJIAN</formula1>
    </dataValidation>
    <dataValidation type="list" allowBlank="1" showInputMessage="1" showErrorMessage="1" sqref="E16">
      <formula1>TP</formula1>
    </dataValidation>
  </dataValidations>
  <pageMargins left="0.7" right="0.7" top="0.75" bottom="0.75" header="0.3" footer="0.3"/>
  <pageSetup paperSize="256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FC1001"/>
  <sheetViews>
    <sheetView showRowColHeaders="0" workbookViewId="0">
      <pane ySplit="2" topLeftCell="A3" activePane="bottomLeft" state="frozen"/>
      <selection pane="bottomLeft" activeCell="D3" sqref="D3"/>
    </sheetView>
  </sheetViews>
  <sheetFormatPr defaultRowHeight="14.4" zeroHeight="1" x14ac:dyDescent="0.3"/>
  <cols>
    <col min="1" max="1" width="10" customWidth="1"/>
    <col min="2" max="2" width="43.88671875" customWidth="1"/>
    <col min="3" max="3" width="15.88671875" style="4" customWidth="1"/>
    <col min="4" max="4" width="14.109375" style="4" customWidth="1"/>
    <col min="5" max="16383" width="0" hidden="1" customWidth="1"/>
    <col min="16384" max="16384" width="5.5546875" hidden="1" customWidth="1"/>
  </cols>
  <sheetData>
    <row r="1" spans="1:4" ht="33" customHeight="1" x14ac:dyDescent="0.3"/>
    <row r="2" spans="1:4" x14ac:dyDescent="0.3">
      <c r="A2" s="7" t="s">
        <v>12</v>
      </c>
      <c r="B2" s="8" t="s">
        <v>10</v>
      </c>
      <c r="C2" s="7" t="s">
        <v>14</v>
      </c>
      <c r="D2" s="8" t="s">
        <v>13</v>
      </c>
    </row>
    <row r="3" spans="1:4" x14ac:dyDescent="0.3">
      <c r="A3" s="4">
        <f>IF(Peserta[[#This Row],[Nama]]&lt;&gt;"",1,"")</f>
        <v>1</v>
      </c>
      <c r="B3" s="5" t="s">
        <v>272</v>
      </c>
      <c r="C3" s="6" t="s">
        <v>16</v>
      </c>
      <c r="D3" s="6" t="s">
        <v>273</v>
      </c>
    </row>
    <row r="4" spans="1:4" x14ac:dyDescent="0.3">
      <c r="A4" s="4">
        <f>IF(Peserta[[#This Row],[Nama]]&lt;&gt;"",A3+1,"")</f>
        <v>2</v>
      </c>
      <c r="B4" s="5" t="s">
        <v>274</v>
      </c>
      <c r="C4" s="6" t="s">
        <v>16</v>
      </c>
      <c r="D4" s="6" t="s">
        <v>273</v>
      </c>
    </row>
    <row r="5" spans="1:4" x14ac:dyDescent="0.3">
      <c r="A5" s="4">
        <f>IF(Peserta[[#This Row],[Nama]]&lt;&gt;"",A4+1,"")</f>
        <v>3</v>
      </c>
      <c r="B5" s="5" t="s">
        <v>276</v>
      </c>
      <c r="C5" s="6" t="s">
        <v>16</v>
      </c>
      <c r="D5" s="6" t="s">
        <v>273</v>
      </c>
    </row>
    <row r="6" spans="1:4" x14ac:dyDescent="0.3">
      <c r="A6" s="4">
        <f>IF(Peserta[[#This Row],[Nama]]&lt;&gt;"",A5+1,"")</f>
        <v>4</v>
      </c>
      <c r="B6" s="5" t="s">
        <v>277</v>
      </c>
      <c r="C6" s="6" t="s">
        <v>15</v>
      </c>
      <c r="D6" s="6" t="s">
        <v>273</v>
      </c>
    </row>
    <row r="7" spans="1:4" x14ac:dyDescent="0.3">
      <c r="A7" s="4">
        <f>IF(Peserta[[#This Row],[Nama]]&lt;&gt;"",A6+1,"")</f>
        <v>5</v>
      </c>
      <c r="B7" s="5" t="s">
        <v>278</v>
      </c>
      <c r="C7" s="6" t="s">
        <v>16</v>
      </c>
      <c r="D7" s="6" t="s">
        <v>273</v>
      </c>
    </row>
    <row r="8" spans="1:4" x14ac:dyDescent="0.3">
      <c r="A8" s="4">
        <f>IF(Peserta[[#This Row],[Nama]]&lt;&gt;"",A7+1,"")</f>
        <v>6</v>
      </c>
      <c r="B8" s="5" t="s">
        <v>279</v>
      </c>
      <c r="C8" s="6" t="s">
        <v>15</v>
      </c>
      <c r="D8" s="6" t="s">
        <v>273</v>
      </c>
    </row>
    <row r="9" spans="1:4" x14ac:dyDescent="0.3">
      <c r="A9" s="4">
        <f>IF(Peserta[[#This Row],[Nama]]&lt;&gt;"",A8+1,"")</f>
        <v>7</v>
      </c>
      <c r="B9" s="5" t="s">
        <v>329</v>
      </c>
      <c r="C9" s="6" t="s">
        <v>15</v>
      </c>
      <c r="D9" s="6" t="s">
        <v>273</v>
      </c>
    </row>
    <row r="10" spans="1:4" x14ac:dyDescent="0.3">
      <c r="A10" s="4">
        <f>IF(Peserta[[#This Row],[Nama]]&lt;&gt;"",A9+1,"")</f>
        <v>8</v>
      </c>
      <c r="B10" s="5" t="s">
        <v>281</v>
      </c>
      <c r="C10" s="6" t="s">
        <v>16</v>
      </c>
      <c r="D10" s="6" t="s">
        <v>273</v>
      </c>
    </row>
    <row r="11" spans="1:4" x14ac:dyDescent="0.3">
      <c r="A11" s="4">
        <f>IF(Peserta[[#This Row],[Nama]]&lt;&gt;"",A10+1,"")</f>
        <v>9</v>
      </c>
      <c r="B11" s="5" t="s">
        <v>282</v>
      </c>
      <c r="C11" s="6" t="s">
        <v>16</v>
      </c>
      <c r="D11" s="6" t="s">
        <v>273</v>
      </c>
    </row>
    <row r="12" spans="1:4" x14ac:dyDescent="0.3">
      <c r="A12" s="4">
        <f>IF(Peserta[[#This Row],[Nama]]&lt;&gt;"",A11+1,"")</f>
        <v>10</v>
      </c>
      <c r="B12" s="5" t="s">
        <v>283</v>
      </c>
      <c r="C12" s="6" t="s">
        <v>16</v>
      </c>
      <c r="D12" s="6" t="s">
        <v>273</v>
      </c>
    </row>
    <row r="13" spans="1:4" x14ac:dyDescent="0.3">
      <c r="A13" s="4">
        <f>IF(Peserta[[#This Row],[Nama]]&lt;&gt;"",A12+1,"")</f>
        <v>11</v>
      </c>
      <c r="B13" s="5" t="s">
        <v>284</v>
      </c>
      <c r="C13" s="6" t="s">
        <v>16</v>
      </c>
      <c r="D13" s="6" t="s">
        <v>273</v>
      </c>
    </row>
    <row r="14" spans="1:4" x14ac:dyDescent="0.3">
      <c r="A14" s="4">
        <f>IF(Peserta[[#This Row],[Nama]]&lt;&gt;"",A13+1,"")</f>
        <v>12</v>
      </c>
      <c r="B14" s="5" t="s">
        <v>285</v>
      </c>
      <c r="C14" s="6" t="s">
        <v>16</v>
      </c>
      <c r="D14" s="6" t="s">
        <v>273</v>
      </c>
    </row>
    <row r="15" spans="1:4" x14ac:dyDescent="0.3">
      <c r="A15" s="4">
        <f>IF(Peserta[[#This Row],[Nama]]&lt;&gt;"",A14+1,"")</f>
        <v>13</v>
      </c>
      <c r="B15" s="5" t="s">
        <v>245</v>
      </c>
      <c r="C15" s="6" t="s">
        <v>15</v>
      </c>
      <c r="D15" s="6" t="s">
        <v>271</v>
      </c>
    </row>
    <row r="16" spans="1:4" x14ac:dyDescent="0.3">
      <c r="A16" s="4">
        <f>IF(Peserta[[#This Row],[Nama]]&lt;&gt;"",A15+1,"")</f>
        <v>14</v>
      </c>
      <c r="B16" s="5" t="s">
        <v>246</v>
      </c>
      <c r="C16" s="6" t="s">
        <v>16</v>
      </c>
      <c r="D16" s="6" t="s">
        <v>271</v>
      </c>
    </row>
    <row r="17" spans="1:4" x14ac:dyDescent="0.3">
      <c r="A17" s="4">
        <f>IF(Peserta[[#This Row],[Nama]]&lt;&gt;"",A16+1,"")</f>
        <v>15</v>
      </c>
      <c r="B17" s="5" t="s">
        <v>247</v>
      </c>
      <c r="C17" s="6" t="s">
        <v>15</v>
      </c>
      <c r="D17" s="6" t="s">
        <v>271</v>
      </c>
    </row>
    <row r="18" spans="1:4" x14ac:dyDescent="0.3">
      <c r="A18" s="4">
        <f>IF(Peserta[[#This Row],[Nama]]&lt;&gt;"",A17+1,"")</f>
        <v>16</v>
      </c>
      <c r="B18" s="5" t="s">
        <v>248</v>
      </c>
      <c r="C18" s="6" t="s">
        <v>15</v>
      </c>
      <c r="D18" s="6" t="s">
        <v>271</v>
      </c>
    </row>
    <row r="19" spans="1:4" x14ac:dyDescent="0.3">
      <c r="A19" s="4">
        <f>IF(Peserta[[#This Row],[Nama]]&lt;&gt;"",A18+1,"")</f>
        <v>17</v>
      </c>
      <c r="B19" s="5" t="s">
        <v>249</v>
      </c>
      <c r="C19" s="6" t="s">
        <v>16</v>
      </c>
      <c r="D19" s="6" t="s">
        <v>271</v>
      </c>
    </row>
    <row r="20" spans="1:4" x14ac:dyDescent="0.3">
      <c r="A20" s="4">
        <f>IF(Peserta[[#This Row],[Nama]]&lt;&gt;"",A19+1,"")</f>
        <v>18</v>
      </c>
      <c r="B20" s="5" t="s">
        <v>250</v>
      </c>
      <c r="C20" s="6" t="s">
        <v>16</v>
      </c>
      <c r="D20" s="6" t="s">
        <v>271</v>
      </c>
    </row>
    <row r="21" spans="1:4" x14ac:dyDescent="0.3">
      <c r="A21" s="4">
        <f>IF(Peserta[[#This Row],[Nama]]&lt;&gt;"",A20+1,"")</f>
        <v>19</v>
      </c>
      <c r="B21" s="5" t="s">
        <v>251</v>
      </c>
      <c r="C21" s="6" t="s">
        <v>16</v>
      </c>
      <c r="D21" s="6" t="s">
        <v>271</v>
      </c>
    </row>
    <row r="22" spans="1:4" x14ac:dyDescent="0.3">
      <c r="A22" s="4">
        <f>IF(Peserta[[#This Row],[Nama]]&lt;&gt;"",A21+1,"")</f>
        <v>20</v>
      </c>
      <c r="B22" s="5" t="s">
        <v>252</v>
      </c>
      <c r="C22" s="6" t="s">
        <v>15</v>
      </c>
      <c r="D22" s="6" t="s">
        <v>271</v>
      </c>
    </row>
    <row r="23" spans="1:4" x14ac:dyDescent="0.3">
      <c r="A23" s="4">
        <f>IF(Peserta[[#This Row],[Nama]]&lt;&gt;"",A22+1,"")</f>
        <v>21</v>
      </c>
      <c r="B23" s="5" t="s">
        <v>253</v>
      </c>
      <c r="C23" s="6" t="s">
        <v>15</v>
      </c>
      <c r="D23" s="6" t="s">
        <v>271</v>
      </c>
    </row>
    <row r="24" spans="1:4" x14ac:dyDescent="0.3">
      <c r="A24" s="4">
        <f>IF(Peserta[[#This Row],[Nama]]&lt;&gt;"",A23+1,"")</f>
        <v>22</v>
      </c>
      <c r="B24" s="5" t="s">
        <v>254</v>
      </c>
      <c r="C24" s="6" t="s">
        <v>15</v>
      </c>
      <c r="D24" s="6" t="s">
        <v>271</v>
      </c>
    </row>
    <row r="25" spans="1:4" x14ac:dyDescent="0.3">
      <c r="A25" s="4">
        <f>IF(Peserta[[#This Row],[Nama]]&lt;&gt;"",A24+1,"")</f>
        <v>23</v>
      </c>
      <c r="B25" s="5" t="s">
        <v>255</v>
      </c>
      <c r="C25" s="6" t="s">
        <v>15</v>
      </c>
      <c r="D25" s="6" t="s">
        <v>271</v>
      </c>
    </row>
    <row r="26" spans="1:4" x14ac:dyDescent="0.3">
      <c r="A26" s="4">
        <f>IF(Peserta[[#This Row],[Nama]]&lt;&gt;"",A25+1,"")</f>
        <v>24</v>
      </c>
      <c r="B26" s="5" t="s">
        <v>280</v>
      </c>
      <c r="C26" s="6" t="s">
        <v>15</v>
      </c>
      <c r="D26" s="6" t="s">
        <v>271</v>
      </c>
    </row>
    <row r="27" spans="1:4" x14ac:dyDescent="0.3">
      <c r="A27" s="4">
        <f>IF(Peserta[[#This Row],[Nama]]&lt;&gt;"",A26+1,"")</f>
        <v>25</v>
      </c>
      <c r="B27" s="5" t="s">
        <v>256</v>
      </c>
      <c r="C27" s="6" t="s">
        <v>15</v>
      </c>
      <c r="D27" s="6" t="s">
        <v>271</v>
      </c>
    </row>
    <row r="28" spans="1:4" x14ac:dyDescent="0.3">
      <c r="A28" s="4">
        <f>IF(Peserta[[#This Row],[Nama]]&lt;&gt;"",A27+1,"")</f>
        <v>26</v>
      </c>
      <c r="B28" s="5" t="s">
        <v>257</v>
      </c>
      <c r="C28" s="6" t="s">
        <v>16</v>
      </c>
      <c r="D28" s="6" t="s">
        <v>271</v>
      </c>
    </row>
    <row r="29" spans="1:4" x14ac:dyDescent="0.3">
      <c r="A29" s="4">
        <f>IF(Peserta[[#This Row],[Nama]]&lt;&gt;"",A28+1,"")</f>
        <v>27</v>
      </c>
      <c r="B29" s="5" t="s">
        <v>258</v>
      </c>
      <c r="C29" s="6" t="s">
        <v>15</v>
      </c>
      <c r="D29" s="6" t="s">
        <v>271</v>
      </c>
    </row>
    <row r="30" spans="1:4" x14ac:dyDescent="0.3">
      <c r="A30" s="4">
        <f>IF(Peserta[[#This Row],[Nama]]&lt;&gt;"",A29+1,"")</f>
        <v>28</v>
      </c>
      <c r="B30" s="5" t="s">
        <v>259</v>
      </c>
      <c r="C30" s="6" t="s">
        <v>16</v>
      </c>
      <c r="D30" s="6">
        <v>8</v>
      </c>
    </row>
    <row r="31" spans="1:4" x14ac:dyDescent="0.3">
      <c r="A31" s="4">
        <f>IF(Peserta[[#This Row],[Nama]]&lt;&gt;"",A30+1,"")</f>
        <v>29</v>
      </c>
      <c r="B31" s="5" t="s">
        <v>330</v>
      </c>
      <c r="C31" s="6" t="s">
        <v>16</v>
      </c>
      <c r="D31" s="6">
        <v>8</v>
      </c>
    </row>
    <row r="32" spans="1:4" x14ac:dyDescent="0.3">
      <c r="A32" s="4" t="str">
        <f>IF(Peserta[[#This Row],[Nama]]&lt;&gt;"",A31+1,"")</f>
        <v/>
      </c>
      <c r="B32" s="5"/>
      <c r="C32" s="6"/>
      <c r="D32" s="6"/>
    </row>
    <row r="33" spans="1:4" x14ac:dyDescent="0.3">
      <c r="A33" s="4" t="str">
        <f>IF(Peserta[[#This Row],[Nama]]&lt;&gt;"",A32+1,"")</f>
        <v/>
      </c>
      <c r="B33" s="5"/>
      <c r="C33" s="6"/>
      <c r="D33" s="6"/>
    </row>
    <row r="34" spans="1:4" x14ac:dyDescent="0.3">
      <c r="A34" s="4" t="str">
        <f>IF(Peserta[[#This Row],[Nama]]&lt;&gt;"",A33+1,"")</f>
        <v/>
      </c>
      <c r="B34" s="5"/>
      <c r="C34" s="6"/>
      <c r="D34" s="6"/>
    </row>
    <row r="35" spans="1:4" x14ac:dyDescent="0.3">
      <c r="A35" s="4" t="str">
        <f>IF(Peserta[[#This Row],[Nama]]&lt;&gt;"",A34+1,"")</f>
        <v/>
      </c>
      <c r="B35" s="5"/>
      <c r="C35" s="6"/>
      <c r="D35" s="6"/>
    </row>
    <row r="36" spans="1:4" x14ac:dyDescent="0.3">
      <c r="A36" s="4" t="str">
        <f>IF(Peserta[[#This Row],[Nama]]&lt;&gt;"",A35+1,"")</f>
        <v/>
      </c>
      <c r="B36" s="5"/>
      <c r="C36" s="6"/>
      <c r="D36" s="6"/>
    </row>
    <row r="37" spans="1:4" x14ac:dyDescent="0.3">
      <c r="A37" s="4" t="str">
        <f>IF(Peserta[[#This Row],[Nama]]&lt;&gt;"",A36+1,"")</f>
        <v/>
      </c>
      <c r="B37" s="5"/>
      <c r="C37" s="6"/>
      <c r="D37" s="6"/>
    </row>
    <row r="38" spans="1:4" x14ac:dyDescent="0.3">
      <c r="A38" s="4" t="str">
        <f>IF(Peserta[[#This Row],[Nama]]&lt;&gt;"",A37+1,"")</f>
        <v/>
      </c>
      <c r="B38" s="5"/>
      <c r="C38" s="6"/>
      <c r="D38" s="6"/>
    </row>
    <row r="39" spans="1:4" x14ac:dyDescent="0.3">
      <c r="A39" s="4" t="str">
        <f>IF(Peserta[[#This Row],[Nama]]&lt;&gt;"",A38+1,"")</f>
        <v/>
      </c>
      <c r="B39" s="5"/>
      <c r="C39" s="6"/>
      <c r="D39" s="6"/>
    </row>
    <row r="40" spans="1:4" x14ac:dyDescent="0.3">
      <c r="A40" s="4" t="str">
        <f>IF(Peserta[[#This Row],[Nama]]&lt;&gt;"",A39+1,"")</f>
        <v/>
      </c>
      <c r="B40" s="5"/>
      <c r="C40" s="6"/>
      <c r="D40" s="6"/>
    </row>
    <row r="41" spans="1:4" x14ac:dyDescent="0.3">
      <c r="A41" s="4" t="str">
        <f>IF(Peserta[[#This Row],[Nama]]&lt;&gt;"",A40+1,"")</f>
        <v/>
      </c>
      <c r="B41" s="5"/>
      <c r="C41" s="6"/>
      <c r="D41" s="6"/>
    </row>
    <row r="42" spans="1:4" x14ac:dyDescent="0.3">
      <c r="A42" s="4" t="str">
        <f>IF(Peserta[[#This Row],[Nama]]&lt;&gt;"",A41+1,"")</f>
        <v/>
      </c>
      <c r="B42" s="5"/>
      <c r="C42" s="6"/>
      <c r="D42" s="6"/>
    </row>
    <row r="43" spans="1:4" x14ac:dyDescent="0.3">
      <c r="A43" s="4" t="str">
        <f>IF(Peserta[[#This Row],[Nama]]&lt;&gt;"",A42+1,"")</f>
        <v/>
      </c>
      <c r="B43" s="5"/>
      <c r="C43" s="6"/>
      <c r="D43" s="6"/>
    </row>
    <row r="44" spans="1:4" x14ac:dyDescent="0.3">
      <c r="A44" s="4" t="str">
        <f>IF(Peserta[[#This Row],[Nama]]&lt;&gt;"",A43+1,"")</f>
        <v/>
      </c>
      <c r="B44" s="5"/>
      <c r="C44" s="6"/>
      <c r="D44" s="6"/>
    </row>
    <row r="45" spans="1:4" x14ac:dyDescent="0.3">
      <c r="A45" s="4" t="str">
        <f>IF(Peserta[[#This Row],[Nama]]&lt;&gt;"",A44+1,"")</f>
        <v/>
      </c>
      <c r="B45" s="5"/>
      <c r="C45" s="6"/>
      <c r="D45" s="6"/>
    </row>
    <row r="46" spans="1:4" x14ac:dyDescent="0.3">
      <c r="A46" s="4" t="str">
        <f>IF(Peserta[[#This Row],[Nama]]&lt;&gt;"",A45+1,"")</f>
        <v/>
      </c>
      <c r="B46" s="5"/>
      <c r="C46" s="6"/>
      <c r="D46" s="6"/>
    </row>
    <row r="47" spans="1:4" x14ac:dyDescent="0.3">
      <c r="A47" s="4" t="str">
        <f>IF(Peserta[[#This Row],[Nama]]&lt;&gt;"",A46+1,"")</f>
        <v/>
      </c>
      <c r="B47" s="5"/>
      <c r="C47" s="6"/>
      <c r="D47" s="6"/>
    </row>
    <row r="48" spans="1:4" x14ac:dyDescent="0.3">
      <c r="A48" s="4" t="str">
        <f>IF(Peserta[[#This Row],[Nama]]&lt;&gt;"",A47+1,"")</f>
        <v/>
      </c>
      <c r="B48" s="5"/>
      <c r="C48" s="6"/>
      <c r="D48" s="6"/>
    </row>
    <row r="49" spans="1:4" x14ac:dyDescent="0.3">
      <c r="A49" s="4" t="str">
        <f>IF(Peserta[[#This Row],[Nama]]&lt;&gt;"",A48+1,"")</f>
        <v/>
      </c>
      <c r="B49" s="5"/>
      <c r="C49" s="6"/>
      <c r="D49" s="6"/>
    </row>
    <row r="50" spans="1:4" x14ac:dyDescent="0.3">
      <c r="A50" s="4" t="str">
        <f>IF(Peserta[[#This Row],[Nama]]&lt;&gt;"",A49+1,"")</f>
        <v/>
      </c>
      <c r="B50" s="5"/>
      <c r="C50" s="6"/>
      <c r="D50" s="6"/>
    </row>
    <row r="51" spans="1:4" x14ac:dyDescent="0.3">
      <c r="A51" s="4" t="str">
        <f>IF(Peserta[[#This Row],[Nama]]&lt;&gt;"",A50+1,"")</f>
        <v/>
      </c>
      <c r="B51" s="5"/>
      <c r="C51" s="6"/>
      <c r="D51" s="6"/>
    </row>
    <row r="52" spans="1:4" x14ac:dyDescent="0.3">
      <c r="A52" s="4" t="str">
        <f>IF(Peserta[[#This Row],[Nama]]&lt;&gt;"",A51+1,"")</f>
        <v/>
      </c>
      <c r="B52" s="5"/>
      <c r="C52" s="6"/>
      <c r="D52" s="6"/>
    </row>
    <row r="53" spans="1:4" x14ac:dyDescent="0.3">
      <c r="A53" s="4" t="str">
        <f>IF(Peserta[[#This Row],[Nama]]&lt;&gt;"",A52+1,"")</f>
        <v/>
      </c>
      <c r="B53" s="5"/>
      <c r="C53" s="6"/>
      <c r="D53" s="6"/>
    </row>
    <row r="54" spans="1:4" x14ac:dyDescent="0.3">
      <c r="A54" s="4" t="str">
        <f>IF(Peserta[[#This Row],[Nama]]&lt;&gt;"",A53+1,"")</f>
        <v/>
      </c>
      <c r="B54" s="5"/>
      <c r="C54" s="6"/>
      <c r="D54" s="6"/>
    </row>
    <row r="55" spans="1:4" x14ac:dyDescent="0.3">
      <c r="A55" s="4" t="str">
        <f>IF(Peserta[[#This Row],[Nama]]&lt;&gt;"",A54+1,"")</f>
        <v/>
      </c>
      <c r="B55" s="5"/>
      <c r="C55" s="6"/>
      <c r="D55" s="6"/>
    </row>
    <row r="56" spans="1:4" x14ac:dyDescent="0.3">
      <c r="A56" s="4" t="str">
        <f>IF(Peserta[[#This Row],[Nama]]&lt;&gt;"",A55+1,"")</f>
        <v/>
      </c>
      <c r="B56" s="5"/>
      <c r="C56" s="6"/>
      <c r="D56" s="6"/>
    </row>
    <row r="57" spans="1:4" x14ac:dyDescent="0.3">
      <c r="A57" s="4" t="str">
        <f>IF(Peserta[[#This Row],[Nama]]&lt;&gt;"",A56+1,"")</f>
        <v/>
      </c>
      <c r="B57" s="5"/>
      <c r="C57" s="6"/>
      <c r="D57" s="6"/>
    </row>
    <row r="58" spans="1:4" x14ac:dyDescent="0.3">
      <c r="A58" s="4" t="str">
        <f>IF(Peserta[[#This Row],[Nama]]&lt;&gt;"",A57+1,"")</f>
        <v/>
      </c>
      <c r="B58" s="5"/>
      <c r="C58" s="6"/>
      <c r="D58" s="6"/>
    </row>
    <row r="59" spans="1:4" x14ac:dyDescent="0.3">
      <c r="A59" s="4" t="str">
        <f>IF(Peserta[[#This Row],[Nama]]&lt;&gt;"",A58+1,"")</f>
        <v/>
      </c>
      <c r="B59" s="5"/>
      <c r="C59" s="6"/>
      <c r="D59" s="6"/>
    </row>
    <row r="60" spans="1:4" x14ac:dyDescent="0.3">
      <c r="A60" s="4" t="str">
        <f>IF(Peserta[[#This Row],[Nama]]&lt;&gt;"",A59+1,"")</f>
        <v/>
      </c>
      <c r="B60" s="5"/>
      <c r="C60" s="6"/>
      <c r="D60" s="6"/>
    </row>
    <row r="61" spans="1:4" x14ac:dyDescent="0.3">
      <c r="A61" s="4" t="str">
        <f>IF(Peserta[[#This Row],[Nama]]&lt;&gt;"",A60+1,"")</f>
        <v/>
      </c>
      <c r="B61" s="5"/>
      <c r="C61" s="6"/>
      <c r="D61" s="6"/>
    </row>
    <row r="62" spans="1:4" x14ac:dyDescent="0.3">
      <c r="A62" s="4" t="str">
        <f>IF(Peserta[[#This Row],[Nama]]&lt;&gt;"",A61+1,"")</f>
        <v/>
      </c>
      <c r="B62" s="5"/>
      <c r="C62" s="6"/>
      <c r="D62" s="6"/>
    </row>
    <row r="63" spans="1:4" x14ac:dyDescent="0.3">
      <c r="A63" s="4" t="str">
        <f>IF(Peserta[[#This Row],[Nama]]&lt;&gt;"",A62+1,"")</f>
        <v/>
      </c>
      <c r="B63" s="5"/>
      <c r="C63" s="6"/>
      <c r="D63" s="6"/>
    </row>
    <row r="64" spans="1:4" x14ac:dyDescent="0.3">
      <c r="A64" s="4" t="str">
        <f>IF(Peserta[[#This Row],[Nama]]&lt;&gt;"",A63+1,"")</f>
        <v/>
      </c>
      <c r="B64" s="5"/>
      <c r="C64" s="6"/>
      <c r="D64" s="6"/>
    </row>
    <row r="65" spans="1:4" x14ac:dyDescent="0.3">
      <c r="A65" s="4" t="str">
        <f>IF(Peserta[[#This Row],[Nama]]&lt;&gt;"",A64+1,"")</f>
        <v/>
      </c>
      <c r="B65" s="5"/>
      <c r="C65" s="6"/>
      <c r="D65" s="6"/>
    </row>
    <row r="66" spans="1:4" x14ac:dyDescent="0.3">
      <c r="A66" s="4" t="str">
        <f>IF(Peserta[[#This Row],[Nama]]&lt;&gt;"",A65+1,"")</f>
        <v/>
      </c>
      <c r="B66" s="5"/>
      <c r="C66" s="6"/>
      <c r="D66" s="6"/>
    </row>
    <row r="67" spans="1:4" x14ac:dyDescent="0.3">
      <c r="A67" s="4" t="str">
        <f>IF(Peserta[[#This Row],[Nama]]&lt;&gt;"",A66+1,"")</f>
        <v/>
      </c>
      <c r="B67" s="5"/>
      <c r="C67" s="6"/>
      <c r="D67" s="6"/>
    </row>
    <row r="68" spans="1:4" x14ac:dyDescent="0.3">
      <c r="A68" s="4" t="str">
        <f>IF(Peserta[[#This Row],[Nama]]&lt;&gt;"",A67+1,"")</f>
        <v/>
      </c>
      <c r="B68" s="5"/>
      <c r="C68" s="6"/>
      <c r="D68" s="6"/>
    </row>
    <row r="69" spans="1:4" x14ac:dyDescent="0.3">
      <c r="A69" s="4" t="str">
        <f>IF(Peserta[[#This Row],[Nama]]&lt;&gt;"",A68+1,"")</f>
        <v/>
      </c>
      <c r="B69" s="5"/>
      <c r="C69" s="6"/>
      <c r="D69" s="6"/>
    </row>
    <row r="70" spans="1:4" x14ac:dyDescent="0.3">
      <c r="A70" s="4" t="str">
        <f>IF(Peserta[[#This Row],[Nama]]&lt;&gt;"",A69+1,"")</f>
        <v/>
      </c>
      <c r="B70" s="5"/>
      <c r="C70" s="6"/>
      <c r="D70" s="6"/>
    </row>
    <row r="71" spans="1:4" x14ac:dyDescent="0.3">
      <c r="A71" s="4" t="str">
        <f>IF(Peserta[[#This Row],[Nama]]&lt;&gt;"",A70+1,"")</f>
        <v/>
      </c>
      <c r="B71" s="5"/>
      <c r="C71" s="6"/>
      <c r="D71" s="6"/>
    </row>
    <row r="72" spans="1:4" x14ac:dyDescent="0.3">
      <c r="A72" s="4" t="str">
        <f>IF(Peserta[[#This Row],[Nama]]&lt;&gt;"",A71+1,"")</f>
        <v/>
      </c>
      <c r="B72" s="5"/>
      <c r="C72" s="6"/>
      <c r="D72" s="6"/>
    </row>
    <row r="73" spans="1:4" x14ac:dyDescent="0.3">
      <c r="A73" s="4" t="str">
        <f>IF(Peserta[[#This Row],[Nama]]&lt;&gt;"",A72+1,"")</f>
        <v/>
      </c>
      <c r="B73" s="5"/>
      <c r="C73" s="6"/>
      <c r="D73" s="6"/>
    </row>
    <row r="74" spans="1:4" x14ac:dyDescent="0.3">
      <c r="A74" s="4" t="str">
        <f>IF(Peserta[[#This Row],[Nama]]&lt;&gt;"",A73+1,"")</f>
        <v/>
      </c>
      <c r="B74" s="5"/>
      <c r="C74" s="6"/>
      <c r="D74" s="6"/>
    </row>
    <row r="75" spans="1:4" x14ac:dyDescent="0.3">
      <c r="A75" s="4" t="str">
        <f>IF(Peserta[[#This Row],[Nama]]&lt;&gt;"",A74+1,"")</f>
        <v/>
      </c>
      <c r="B75" s="5"/>
      <c r="C75" s="6"/>
      <c r="D75" s="6"/>
    </row>
    <row r="76" spans="1:4" x14ac:dyDescent="0.3">
      <c r="A76" s="4" t="str">
        <f>IF(Peserta[[#This Row],[Nama]]&lt;&gt;"",A75+1,"")</f>
        <v/>
      </c>
      <c r="B76" s="5"/>
      <c r="C76" s="6"/>
      <c r="D76" s="6"/>
    </row>
    <row r="77" spans="1:4" x14ac:dyDescent="0.3">
      <c r="A77" s="4" t="str">
        <f>IF(Peserta[[#This Row],[Nama]]&lt;&gt;"",A76+1,"")</f>
        <v/>
      </c>
      <c r="B77" s="5"/>
      <c r="C77" s="6"/>
      <c r="D77" s="6"/>
    </row>
    <row r="78" spans="1:4" x14ac:dyDescent="0.3">
      <c r="A78" s="4" t="str">
        <f>IF(Peserta[[#This Row],[Nama]]&lt;&gt;"",A77+1,"")</f>
        <v/>
      </c>
      <c r="B78" s="5"/>
      <c r="C78" s="6"/>
      <c r="D78" s="6"/>
    </row>
    <row r="79" spans="1:4" x14ac:dyDescent="0.3">
      <c r="A79" s="4" t="str">
        <f>IF(Peserta[[#This Row],[Nama]]&lt;&gt;"",A78+1,"")</f>
        <v/>
      </c>
      <c r="B79" s="5"/>
      <c r="C79" s="6"/>
      <c r="D79" s="6"/>
    </row>
    <row r="80" spans="1:4" x14ac:dyDescent="0.3">
      <c r="A80" s="4" t="str">
        <f>IF(Peserta[[#This Row],[Nama]]&lt;&gt;"",A79+1,"")</f>
        <v/>
      </c>
      <c r="B80" s="5"/>
      <c r="C80" s="6"/>
      <c r="D80" s="6"/>
    </row>
    <row r="81" spans="1:4" x14ac:dyDescent="0.3">
      <c r="A81" s="4" t="str">
        <f>IF(Peserta[[#This Row],[Nama]]&lt;&gt;"",A80+1,"")</f>
        <v/>
      </c>
      <c r="B81" s="5"/>
      <c r="C81" s="6"/>
      <c r="D81" s="6"/>
    </row>
    <row r="82" spans="1:4" x14ac:dyDescent="0.3">
      <c r="A82" s="4" t="str">
        <f>IF(Peserta[[#This Row],[Nama]]&lt;&gt;"",A81+1,"")</f>
        <v/>
      </c>
      <c r="B82" s="5"/>
      <c r="C82" s="6"/>
      <c r="D82" s="6"/>
    </row>
    <row r="83" spans="1:4" x14ac:dyDescent="0.3">
      <c r="A83" s="4" t="str">
        <f>IF(Peserta[[#This Row],[Nama]]&lt;&gt;"",A82+1,"")</f>
        <v/>
      </c>
      <c r="B83" s="5"/>
      <c r="C83" s="6"/>
      <c r="D83" s="6"/>
    </row>
    <row r="84" spans="1:4" x14ac:dyDescent="0.3">
      <c r="A84" s="4" t="str">
        <f>IF(Peserta[[#This Row],[Nama]]&lt;&gt;"",A83+1,"")</f>
        <v/>
      </c>
      <c r="B84" s="5"/>
      <c r="C84" s="6"/>
      <c r="D84" s="6"/>
    </row>
    <row r="85" spans="1:4" x14ac:dyDescent="0.3">
      <c r="A85" s="4" t="str">
        <f>IF(Peserta[[#This Row],[Nama]]&lt;&gt;"",A84+1,"")</f>
        <v/>
      </c>
      <c r="B85" s="5"/>
      <c r="C85" s="6"/>
      <c r="D85" s="6"/>
    </row>
    <row r="86" spans="1:4" x14ac:dyDescent="0.3">
      <c r="A86" s="4" t="str">
        <f>IF(Peserta[[#This Row],[Nama]]&lt;&gt;"",A85+1,"")</f>
        <v/>
      </c>
      <c r="B86" s="5"/>
      <c r="C86" s="6"/>
      <c r="D86" s="6"/>
    </row>
    <row r="87" spans="1:4" x14ac:dyDescent="0.3">
      <c r="A87" s="4" t="str">
        <f>IF(Peserta[[#This Row],[Nama]]&lt;&gt;"",A86+1,"")</f>
        <v/>
      </c>
      <c r="B87" s="5"/>
      <c r="C87" s="6"/>
      <c r="D87" s="6"/>
    </row>
    <row r="88" spans="1:4" x14ac:dyDescent="0.3">
      <c r="A88" s="4" t="str">
        <f>IF(Peserta[[#This Row],[Nama]]&lt;&gt;"",A87+1,"")</f>
        <v/>
      </c>
      <c r="B88" s="5"/>
      <c r="C88" s="6"/>
      <c r="D88" s="6"/>
    </row>
    <row r="89" spans="1:4" x14ac:dyDescent="0.3">
      <c r="A89" s="4" t="str">
        <f>IF(Peserta[[#This Row],[Nama]]&lt;&gt;"",A88+1,"")</f>
        <v/>
      </c>
      <c r="B89" s="5"/>
      <c r="C89" s="6"/>
      <c r="D89" s="6"/>
    </row>
    <row r="90" spans="1:4" x14ac:dyDescent="0.3">
      <c r="A90" s="4" t="str">
        <f>IF(Peserta[[#This Row],[Nama]]&lt;&gt;"",A89+1,"")</f>
        <v/>
      </c>
      <c r="B90" s="5"/>
      <c r="C90" s="6"/>
      <c r="D90" s="6"/>
    </row>
    <row r="91" spans="1:4" x14ac:dyDescent="0.3">
      <c r="A91" s="4" t="str">
        <f>IF(Peserta[[#This Row],[Nama]]&lt;&gt;"",A90+1,"")</f>
        <v/>
      </c>
      <c r="B91" s="5"/>
      <c r="C91" s="6"/>
      <c r="D91" s="6"/>
    </row>
    <row r="92" spans="1:4" x14ac:dyDescent="0.3">
      <c r="A92" s="4" t="str">
        <f>IF(Peserta[[#This Row],[Nama]]&lt;&gt;"",A91+1,"")</f>
        <v/>
      </c>
      <c r="B92" s="5"/>
      <c r="C92" s="6"/>
      <c r="D92" s="6"/>
    </row>
    <row r="93" spans="1:4" x14ac:dyDescent="0.3">
      <c r="A93" s="4" t="str">
        <f>IF(Peserta[[#This Row],[Nama]]&lt;&gt;"",A92+1,"")</f>
        <v/>
      </c>
      <c r="B93" s="5"/>
      <c r="C93" s="6"/>
      <c r="D93" s="6"/>
    </row>
    <row r="94" spans="1:4" x14ac:dyDescent="0.3">
      <c r="A94" s="4" t="str">
        <f>IF(Peserta[[#This Row],[Nama]]&lt;&gt;"",A93+1,"")</f>
        <v/>
      </c>
      <c r="B94" s="5"/>
      <c r="C94" s="6"/>
      <c r="D94" s="6"/>
    </row>
    <row r="95" spans="1:4" x14ac:dyDescent="0.3">
      <c r="A95" s="4" t="str">
        <f>IF(Peserta[[#This Row],[Nama]]&lt;&gt;"",A94+1,"")</f>
        <v/>
      </c>
      <c r="B95" s="5"/>
      <c r="C95" s="6"/>
      <c r="D95" s="6"/>
    </row>
    <row r="96" spans="1:4" x14ac:dyDescent="0.3">
      <c r="A96" s="4" t="str">
        <f>IF(Peserta[[#This Row],[Nama]]&lt;&gt;"",A95+1,"")</f>
        <v/>
      </c>
      <c r="B96" s="5"/>
      <c r="C96" s="6"/>
      <c r="D96" s="6"/>
    </row>
    <row r="97" spans="1:4" x14ac:dyDescent="0.3">
      <c r="A97" s="4" t="str">
        <f>IF(Peserta[[#This Row],[Nama]]&lt;&gt;"",A96+1,"")</f>
        <v/>
      </c>
      <c r="B97" s="5"/>
      <c r="C97" s="6"/>
      <c r="D97" s="6"/>
    </row>
    <row r="98" spans="1:4" x14ac:dyDescent="0.3">
      <c r="A98" s="4" t="str">
        <f>IF(Peserta[[#This Row],[Nama]]&lt;&gt;"",A97+1,"")</f>
        <v/>
      </c>
      <c r="B98" s="5"/>
      <c r="C98" s="6"/>
      <c r="D98" s="6"/>
    </row>
    <row r="99" spans="1:4" x14ac:dyDescent="0.3">
      <c r="A99" s="4" t="str">
        <f>IF(Peserta[[#This Row],[Nama]]&lt;&gt;"",A98+1,"")</f>
        <v/>
      </c>
      <c r="B99" s="5"/>
      <c r="C99" s="6"/>
      <c r="D99" s="6"/>
    </row>
    <row r="100" spans="1:4" x14ac:dyDescent="0.3">
      <c r="A100" s="4" t="str">
        <f>IF(Peserta[[#This Row],[Nama]]&lt;&gt;"",A99+1,"")</f>
        <v/>
      </c>
      <c r="B100" s="5"/>
      <c r="C100" s="6"/>
      <c r="D100" s="6"/>
    </row>
    <row r="101" spans="1:4" x14ac:dyDescent="0.3">
      <c r="A101" s="4" t="str">
        <f>IF(Peserta[[#This Row],[Nama]]&lt;&gt;"",A100+1,"")</f>
        <v/>
      </c>
      <c r="B101" s="5"/>
      <c r="C101" s="6"/>
      <c r="D101" s="6"/>
    </row>
    <row r="102" spans="1:4" x14ac:dyDescent="0.3">
      <c r="A102" s="4" t="str">
        <f>IF(Peserta[[#This Row],[Nama]]&lt;&gt;"",A101+1,"")</f>
        <v/>
      </c>
      <c r="B102" s="5"/>
      <c r="C102" s="6"/>
      <c r="D102" s="6"/>
    </row>
    <row r="103" spans="1:4" x14ac:dyDescent="0.3">
      <c r="A103" s="4" t="str">
        <f>IF(Peserta[[#This Row],[Nama]]&lt;&gt;"",A102+1,"")</f>
        <v/>
      </c>
      <c r="B103" s="5"/>
      <c r="C103" s="6"/>
      <c r="D103" s="6"/>
    </row>
    <row r="104" spans="1:4" x14ac:dyDescent="0.3">
      <c r="A104" s="4" t="str">
        <f>IF(Peserta[[#This Row],[Nama]]&lt;&gt;"",A103+1,"")</f>
        <v/>
      </c>
      <c r="B104" s="5"/>
      <c r="C104" s="6"/>
      <c r="D104" s="6"/>
    </row>
    <row r="105" spans="1:4" x14ac:dyDescent="0.3">
      <c r="A105" s="4" t="str">
        <f>IF(Peserta[[#This Row],[Nama]]&lt;&gt;"",A104+1,"")</f>
        <v/>
      </c>
      <c r="B105" s="5"/>
      <c r="C105" s="6"/>
      <c r="D105" s="6"/>
    </row>
    <row r="106" spans="1:4" x14ac:dyDescent="0.3">
      <c r="A106" s="4" t="str">
        <f>IF(Peserta[[#This Row],[Nama]]&lt;&gt;"",A105+1,"")</f>
        <v/>
      </c>
      <c r="B106" s="5"/>
      <c r="C106" s="6"/>
      <c r="D106" s="6"/>
    </row>
    <row r="107" spans="1:4" x14ac:dyDescent="0.3">
      <c r="A107" s="4" t="str">
        <f>IF(Peserta[[#This Row],[Nama]]&lt;&gt;"",A106+1,"")</f>
        <v/>
      </c>
      <c r="B107" s="5"/>
      <c r="C107" s="6"/>
      <c r="D107" s="6"/>
    </row>
    <row r="108" spans="1:4" x14ac:dyDescent="0.3">
      <c r="A108" s="4" t="str">
        <f>IF(Peserta[[#This Row],[Nama]]&lt;&gt;"",A107+1,"")</f>
        <v/>
      </c>
      <c r="B108" s="5"/>
      <c r="C108" s="6"/>
      <c r="D108" s="6"/>
    </row>
    <row r="109" spans="1:4" x14ac:dyDescent="0.3">
      <c r="A109" s="4" t="str">
        <f>IF(Peserta[[#This Row],[Nama]]&lt;&gt;"",A108+1,"")</f>
        <v/>
      </c>
      <c r="B109" s="5"/>
      <c r="C109" s="6"/>
      <c r="D109" s="6"/>
    </row>
    <row r="110" spans="1:4" x14ac:dyDescent="0.3">
      <c r="A110" s="4" t="str">
        <f>IF(Peserta[[#This Row],[Nama]]&lt;&gt;"",A109+1,"")</f>
        <v/>
      </c>
      <c r="B110" s="5"/>
      <c r="C110" s="6"/>
      <c r="D110" s="6"/>
    </row>
    <row r="111" spans="1:4" x14ac:dyDescent="0.3">
      <c r="A111" s="4" t="str">
        <f>IF(Peserta[[#This Row],[Nama]]&lt;&gt;"",A110+1,"")</f>
        <v/>
      </c>
      <c r="B111" s="5"/>
      <c r="C111" s="6"/>
      <c r="D111" s="6"/>
    </row>
    <row r="112" spans="1:4" x14ac:dyDescent="0.3">
      <c r="A112" s="4" t="str">
        <f>IF(Peserta[[#This Row],[Nama]]&lt;&gt;"",A111+1,"")</f>
        <v/>
      </c>
      <c r="B112" s="5"/>
      <c r="C112" s="6"/>
      <c r="D112" s="6"/>
    </row>
    <row r="113" spans="1:4" x14ac:dyDescent="0.3">
      <c r="A113" s="4" t="str">
        <f>IF(Peserta[[#This Row],[Nama]]&lt;&gt;"",A112+1,"")</f>
        <v/>
      </c>
      <c r="B113" s="5"/>
      <c r="C113" s="6"/>
      <c r="D113" s="6"/>
    </row>
    <row r="114" spans="1:4" x14ac:dyDescent="0.3">
      <c r="A114" s="4" t="str">
        <f>IF(Peserta[[#This Row],[Nama]]&lt;&gt;"",A113+1,"")</f>
        <v/>
      </c>
      <c r="B114" s="5"/>
      <c r="C114" s="6"/>
      <c r="D114" s="6"/>
    </row>
    <row r="115" spans="1:4" x14ac:dyDescent="0.3">
      <c r="A115" s="4" t="str">
        <f>IF(Peserta[[#This Row],[Nama]]&lt;&gt;"",A114+1,"")</f>
        <v/>
      </c>
      <c r="B115" s="5"/>
      <c r="C115" s="6"/>
      <c r="D115" s="6"/>
    </row>
    <row r="116" spans="1:4" x14ac:dyDescent="0.3">
      <c r="A116" s="4" t="str">
        <f>IF(Peserta[[#This Row],[Nama]]&lt;&gt;"",A115+1,"")</f>
        <v/>
      </c>
      <c r="B116" s="5"/>
      <c r="C116" s="6"/>
      <c r="D116" s="6"/>
    </row>
    <row r="117" spans="1:4" x14ac:dyDescent="0.3">
      <c r="A117" s="4" t="str">
        <f>IF(Peserta[[#This Row],[Nama]]&lt;&gt;"",A116+1,"")</f>
        <v/>
      </c>
      <c r="B117" s="5"/>
      <c r="C117" s="6"/>
      <c r="D117" s="6"/>
    </row>
    <row r="118" spans="1:4" x14ac:dyDescent="0.3">
      <c r="A118" s="4" t="str">
        <f>IF(Peserta[[#This Row],[Nama]]&lt;&gt;"",A117+1,"")</f>
        <v/>
      </c>
      <c r="B118" s="5"/>
      <c r="C118" s="6"/>
      <c r="D118" s="6"/>
    </row>
    <row r="119" spans="1:4" x14ac:dyDescent="0.3">
      <c r="A119" s="4" t="str">
        <f>IF(Peserta[[#This Row],[Nama]]&lt;&gt;"",A118+1,"")</f>
        <v/>
      </c>
      <c r="B119" s="5"/>
      <c r="C119" s="6"/>
      <c r="D119" s="6"/>
    </row>
    <row r="120" spans="1:4" x14ac:dyDescent="0.3">
      <c r="A120" s="4" t="str">
        <f>IF(Peserta[[#This Row],[Nama]]&lt;&gt;"",A119+1,"")</f>
        <v/>
      </c>
      <c r="B120" s="5"/>
      <c r="C120" s="6"/>
      <c r="D120" s="6"/>
    </row>
    <row r="121" spans="1:4" x14ac:dyDescent="0.3">
      <c r="A121" s="4" t="str">
        <f>IF(Peserta[[#This Row],[Nama]]&lt;&gt;"",A120+1,"")</f>
        <v/>
      </c>
      <c r="B121" s="5"/>
      <c r="C121" s="6"/>
      <c r="D121" s="6"/>
    </row>
    <row r="122" spans="1:4" x14ac:dyDescent="0.3">
      <c r="A122" s="4" t="str">
        <f>IF(Peserta[[#This Row],[Nama]]&lt;&gt;"",A121+1,"")</f>
        <v/>
      </c>
      <c r="B122" s="5"/>
      <c r="C122" s="6"/>
      <c r="D122" s="6"/>
    </row>
    <row r="123" spans="1:4" x14ac:dyDescent="0.3">
      <c r="A123" s="4" t="str">
        <f>IF(Peserta[[#This Row],[Nama]]&lt;&gt;"",A122+1,"")</f>
        <v/>
      </c>
      <c r="B123" s="5"/>
      <c r="C123" s="6"/>
      <c r="D123" s="6"/>
    </row>
    <row r="124" spans="1:4" x14ac:dyDescent="0.3">
      <c r="A124" s="4" t="str">
        <f>IF(Peserta[[#This Row],[Nama]]&lt;&gt;"",A123+1,"")</f>
        <v/>
      </c>
      <c r="B124" s="5"/>
      <c r="C124" s="6"/>
      <c r="D124" s="6"/>
    </row>
    <row r="125" spans="1:4" x14ac:dyDescent="0.3">
      <c r="A125" s="4" t="str">
        <f>IF(Peserta[[#This Row],[Nama]]&lt;&gt;"",A124+1,"")</f>
        <v/>
      </c>
      <c r="B125" s="5"/>
      <c r="C125" s="6"/>
      <c r="D125" s="6"/>
    </row>
    <row r="126" spans="1:4" x14ac:dyDescent="0.3">
      <c r="A126" s="4" t="str">
        <f>IF(Peserta[[#This Row],[Nama]]&lt;&gt;"",A125+1,"")</f>
        <v/>
      </c>
      <c r="B126" s="5"/>
      <c r="C126" s="6"/>
      <c r="D126" s="6"/>
    </row>
    <row r="127" spans="1:4" x14ac:dyDescent="0.3">
      <c r="A127" s="4" t="str">
        <f>IF(Peserta[[#This Row],[Nama]]&lt;&gt;"",A126+1,"")</f>
        <v/>
      </c>
      <c r="B127" s="5"/>
      <c r="C127" s="6"/>
      <c r="D127" s="6"/>
    </row>
    <row r="128" spans="1:4" x14ac:dyDescent="0.3">
      <c r="A128" s="4" t="str">
        <f>IF(Peserta[[#This Row],[Nama]]&lt;&gt;"",A127+1,"")</f>
        <v/>
      </c>
      <c r="B128" s="5"/>
      <c r="C128" s="6"/>
      <c r="D128" s="6"/>
    </row>
    <row r="129" spans="1:4" x14ac:dyDescent="0.3">
      <c r="A129" s="4" t="str">
        <f>IF(Peserta[[#This Row],[Nama]]&lt;&gt;"",A128+1,"")</f>
        <v/>
      </c>
      <c r="B129" s="5"/>
      <c r="C129" s="6"/>
      <c r="D129" s="6"/>
    </row>
    <row r="130" spans="1:4" x14ac:dyDescent="0.3">
      <c r="A130" s="4" t="str">
        <f>IF(Peserta[[#This Row],[Nama]]&lt;&gt;"",A129+1,"")</f>
        <v/>
      </c>
      <c r="B130" s="5"/>
      <c r="C130" s="6"/>
      <c r="D130" s="6"/>
    </row>
    <row r="131" spans="1:4" x14ac:dyDescent="0.3">
      <c r="A131" s="4" t="str">
        <f>IF(Peserta[[#This Row],[Nama]]&lt;&gt;"",A130+1,"")</f>
        <v/>
      </c>
      <c r="B131" s="5"/>
      <c r="C131" s="6"/>
      <c r="D131" s="6"/>
    </row>
    <row r="132" spans="1:4" x14ac:dyDescent="0.3">
      <c r="A132" s="4" t="str">
        <f>IF(Peserta[[#This Row],[Nama]]&lt;&gt;"",A131+1,"")</f>
        <v/>
      </c>
      <c r="B132" s="5"/>
      <c r="C132" s="6"/>
      <c r="D132" s="6"/>
    </row>
    <row r="133" spans="1:4" x14ac:dyDescent="0.3">
      <c r="A133" s="4" t="str">
        <f>IF(Peserta[[#This Row],[Nama]]&lt;&gt;"",A132+1,"")</f>
        <v/>
      </c>
      <c r="B133" s="5"/>
      <c r="C133" s="6"/>
      <c r="D133" s="6"/>
    </row>
    <row r="134" spans="1:4" x14ac:dyDescent="0.3">
      <c r="A134" s="4" t="str">
        <f>IF(Peserta[[#This Row],[Nama]]&lt;&gt;"",A133+1,"")</f>
        <v/>
      </c>
      <c r="B134" s="5"/>
      <c r="C134" s="6"/>
      <c r="D134" s="6"/>
    </row>
    <row r="135" spans="1:4" x14ac:dyDescent="0.3">
      <c r="A135" s="4" t="str">
        <f>IF(Peserta[[#This Row],[Nama]]&lt;&gt;"",A134+1,"")</f>
        <v/>
      </c>
      <c r="B135" s="5"/>
      <c r="C135" s="6"/>
      <c r="D135" s="6"/>
    </row>
    <row r="136" spans="1:4" x14ac:dyDescent="0.3">
      <c r="A136" s="4" t="str">
        <f>IF(Peserta[[#This Row],[Nama]]&lt;&gt;"",A135+1,"")</f>
        <v/>
      </c>
      <c r="B136" s="5"/>
      <c r="C136" s="6"/>
      <c r="D136" s="6"/>
    </row>
    <row r="137" spans="1:4" x14ac:dyDescent="0.3">
      <c r="A137" s="4" t="str">
        <f>IF(Peserta[[#This Row],[Nama]]&lt;&gt;"",A136+1,"")</f>
        <v/>
      </c>
      <c r="B137" s="5"/>
      <c r="C137" s="6"/>
      <c r="D137" s="6"/>
    </row>
    <row r="138" spans="1:4" x14ac:dyDescent="0.3">
      <c r="A138" s="4" t="str">
        <f>IF(Peserta[[#This Row],[Nama]]&lt;&gt;"",A137+1,"")</f>
        <v/>
      </c>
      <c r="B138" s="5"/>
      <c r="C138" s="6"/>
      <c r="D138" s="6"/>
    </row>
    <row r="139" spans="1:4" x14ac:dyDescent="0.3">
      <c r="A139" s="4" t="str">
        <f>IF(Peserta[[#This Row],[Nama]]&lt;&gt;"",A138+1,"")</f>
        <v/>
      </c>
      <c r="B139" s="5"/>
      <c r="C139" s="6"/>
      <c r="D139" s="6"/>
    </row>
    <row r="140" spans="1:4" x14ac:dyDescent="0.3">
      <c r="A140" s="4" t="str">
        <f>IF(Peserta[[#This Row],[Nama]]&lt;&gt;"",A139+1,"")</f>
        <v/>
      </c>
      <c r="B140" s="5"/>
      <c r="C140" s="6"/>
      <c r="D140" s="6"/>
    </row>
    <row r="141" spans="1:4" x14ac:dyDescent="0.3">
      <c r="A141" s="4" t="str">
        <f>IF(Peserta[[#This Row],[Nama]]&lt;&gt;"",A140+1,"")</f>
        <v/>
      </c>
      <c r="B141" s="5"/>
      <c r="C141" s="6"/>
      <c r="D141" s="6"/>
    </row>
    <row r="142" spans="1:4" x14ac:dyDescent="0.3">
      <c r="A142" s="4" t="str">
        <f>IF(Peserta[[#This Row],[Nama]]&lt;&gt;"",A141+1,"")</f>
        <v/>
      </c>
      <c r="B142" s="5"/>
      <c r="C142" s="6"/>
      <c r="D142" s="6"/>
    </row>
    <row r="143" spans="1:4" x14ac:dyDescent="0.3">
      <c r="A143" s="4" t="str">
        <f>IF(Peserta[[#This Row],[Nama]]&lt;&gt;"",A142+1,"")</f>
        <v/>
      </c>
      <c r="B143" s="5"/>
      <c r="C143" s="6"/>
      <c r="D143" s="6"/>
    </row>
    <row r="144" spans="1:4" x14ac:dyDescent="0.3">
      <c r="A144" s="4" t="str">
        <f>IF(Peserta[[#This Row],[Nama]]&lt;&gt;"",A143+1,"")</f>
        <v/>
      </c>
      <c r="B144" s="5"/>
      <c r="C144" s="6"/>
      <c r="D144" s="6"/>
    </row>
    <row r="145" spans="1:4" x14ac:dyDescent="0.3">
      <c r="A145" s="4" t="str">
        <f>IF(Peserta[[#This Row],[Nama]]&lt;&gt;"",A144+1,"")</f>
        <v/>
      </c>
      <c r="B145" s="5"/>
      <c r="C145" s="6"/>
      <c r="D145" s="6"/>
    </row>
    <row r="146" spans="1:4" x14ac:dyDescent="0.3">
      <c r="A146" s="4" t="str">
        <f>IF(Peserta[[#This Row],[Nama]]&lt;&gt;"",A145+1,"")</f>
        <v/>
      </c>
      <c r="B146" s="5"/>
      <c r="C146" s="6"/>
      <c r="D146" s="6"/>
    </row>
    <row r="147" spans="1:4" x14ac:dyDescent="0.3">
      <c r="A147" s="4" t="str">
        <f>IF(Peserta[[#This Row],[Nama]]&lt;&gt;"",A146+1,"")</f>
        <v/>
      </c>
      <c r="B147" s="5"/>
      <c r="C147" s="6"/>
      <c r="D147" s="6"/>
    </row>
    <row r="148" spans="1:4" x14ac:dyDescent="0.3">
      <c r="A148" s="4" t="str">
        <f>IF(Peserta[[#This Row],[Nama]]&lt;&gt;"",A147+1,"")</f>
        <v/>
      </c>
      <c r="B148" s="5"/>
      <c r="C148" s="6"/>
      <c r="D148" s="6"/>
    </row>
    <row r="149" spans="1:4" x14ac:dyDescent="0.3">
      <c r="A149" s="4" t="str">
        <f>IF(Peserta[[#This Row],[Nama]]&lt;&gt;"",A148+1,"")</f>
        <v/>
      </c>
      <c r="B149" s="5"/>
      <c r="C149" s="6"/>
      <c r="D149" s="6"/>
    </row>
    <row r="150" spans="1:4" x14ac:dyDescent="0.3">
      <c r="A150" s="4" t="str">
        <f>IF(Peserta[[#This Row],[Nama]]&lt;&gt;"",A149+1,"")</f>
        <v/>
      </c>
      <c r="B150" s="5"/>
      <c r="C150" s="6"/>
      <c r="D150" s="6"/>
    </row>
    <row r="151" spans="1:4" x14ac:dyDescent="0.3">
      <c r="A151" s="4" t="str">
        <f>IF(Peserta[[#This Row],[Nama]]&lt;&gt;"",A150+1,"")</f>
        <v/>
      </c>
      <c r="B151" s="5"/>
      <c r="C151" s="6"/>
      <c r="D151" s="6"/>
    </row>
    <row r="152" spans="1:4" x14ac:dyDescent="0.3">
      <c r="A152" s="4" t="str">
        <f>IF(Peserta[[#This Row],[Nama]]&lt;&gt;"",A151+1,"")</f>
        <v/>
      </c>
      <c r="B152" s="5"/>
      <c r="C152" s="6"/>
      <c r="D152" s="6"/>
    </row>
    <row r="153" spans="1:4" x14ac:dyDescent="0.3">
      <c r="A153" s="4" t="str">
        <f>IF(Peserta[[#This Row],[Nama]]&lt;&gt;"",A152+1,"")</f>
        <v/>
      </c>
      <c r="B153" s="5"/>
      <c r="C153" s="6"/>
      <c r="D153" s="6"/>
    </row>
    <row r="154" spans="1:4" x14ac:dyDescent="0.3">
      <c r="A154" s="4" t="str">
        <f>IF(Peserta[[#This Row],[Nama]]&lt;&gt;"",A153+1,"")</f>
        <v/>
      </c>
      <c r="B154" s="5"/>
      <c r="C154" s="6"/>
      <c r="D154" s="6"/>
    </row>
    <row r="155" spans="1:4" x14ac:dyDescent="0.3">
      <c r="A155" s="4" t="str">
        <f>IF(Peserta[[#This Row],[Nama]]&lt;&gt;"",A154+1,"")</f>
        <v/>
      </c>
      <c r="B155" s="5"/>
      <c r="C155" s="6"/>
      <c r="D155" s="6"/>
    </row>
    <row r="156" spans="1:4" x14ac:dyDescent="0.3">
      <c r="A156" s="4" t="str">
        <f>IF(Peserta[[#This Row],[Nama]]&lt;&gt;"",A155+1,"")</f>
        <v/>
      </c>
      <c r="B156" s="5"/>
      <c r="C156" s="6"/>
      <c r="D156" s="6"/>
    </row>
    <row r="157" spans="1:4" x14ac:dyDescent="0.3">
      <c r="A157" s="4" t="str">
        <f>IF(Peserta[[#This Row],[Nama]]&lt;&gt;"",A156+1,"")</f>
        <v/>
      </c>
      <c r="B157" s="5"/>
      <c r="C157" s="6"/>
      <c r="D157" s="6"/>
    </row>
    <row r="158" spans="1:4" x14ac:dyDescent="0.3">
      <c r="A158" s="4" t="str">
        <f>IF(Peserta[[#This Row],[Nama]]&lt;&gt;"",A157+1,"")</f>
        <v/>
      </c>
      <c r="B158" s="5"/>
      <c r="C158" s="6"/>
      <c r="D158" s="6"/>
    </row>
    <row r="159" spans="1:4" x14ac:dyDescent="0.3">
      <c r="A159" s="4" t="str">
        <f>IF(Peserta[[#This Row],[Nama]]&lt;&gt;"",A158+1,"")</f>
        <v/>
      </c>
      <c r="B159" s="5"/>
      <c r="C159" s="6"/>
      <c r="D159" s="6"/>
    </row>
    <row r="160" spans="1:4" x14ac:dyDescent="0.3">
      <c r="A160" s="4" t="str">
        <f>IF(Peserta[[#This Row],[Nama]]&lt;&gt;"",A159+1,"")</f>
        <v/>
      </c>
      <c r="B160" s="5"/>
      <c r="C160" s="6"/>
      <c r="D160" s="6"/>
    </row>
    <row r="161" spans="1:4" x14ac:dyDescent="0.3">
      <c r="A161" s="4" t="str">
        <f>IF(Peserta[[#This Row],[Nama]]&lt;&gt;"",A160+1,"")</f>
        <v/>
      </c>
      <c r="B161" s="5"/>
      <c r="C161" s="6"/>
      <c r="D161" s="6"/>
    </row>
    <row r="162" spans="1:4" x14ac:dyDescent="0.3">
      <c r="A162" s="4" t="str">
        <f>IF(Peserta[[#This Row],[Nama]]&lt;&gt;"",A161+1,"")</f>
        <v/>
      </c>
      <c r="B162" s="5"/>
      <c r="C162" s="6"/>
      <c r="D162" s="6"/>
    </row>
    <row r="163" spans="1:4" x14ac:dyDescent="0.3">
      <c r="A163" s="4" t="str">
        <f>IF(Peserta[[#This Row],[Nama]]&lt;&gt;"",A162+1,"")</f>
        <v/>
      </c>
      <c r="B163" s="5"/>
      <c r="C163" s="6"/>
      <c r="D163" s="6"/>
    </row>
    <row r="164" spans="1:4" x14ac:dyDescent="0.3">
      <c r="A164" s="4" t="str">
        <f>IF(Peserta[[#This Row],[Nama]]&lt;&gt;"",A163+1,"")</f>
        <v/>
      </c>
      <c r="B164" s="5"/>
      <c r="C164" s="6"/>
      <c r="D164" s="6"/>
    </row>
    <row r="165" spans="1:4" x14ac:dyDescent="0.3">
      <c r="A165" s="4" t="str">
        <f>IF(Peserta[[#This Row],[Nama]]&lt;&gt;"",A164+1,"")</f>
        <v/>
      </c>
      <c r="B165" s="5"/>
      <c r="C165" s="6"/>
      <c r="D165" s="6"/>
    </row>
    <row r="166" spans="1:4" x14ac:dyDescent="0.3">
      <c r="A166" s="4" t="str">
        <f>IF(Peserta[[#This Row],[Nama]]&lt;&gt;"",A165+1,"")</f>
        <v/>
      </c>
      <c r="B166" s="5"/>
      <c r="C166" s="6"/>
      <c r="D166" s="6"/>
    </row>
    <row r="167" spans="1:4" x14ac:dyDescent="0.3">
      <c r="A167" s="4" t="str">
        <f>IF(Peserta[[#This Row],[Nama]]&lt;&gt;"",A166+1,"")</f>
        <v/>
      </c>
      <c r="B167" s="5"/>
      <c r="C167" s="6"/>
      <c r="D167" s="6"/>
    </row>
    <row r="168" spans="1:4" x14ac:dyDescent="0.3">
      <c r="A168" s="4" t="str">
        <f>IF(Peserta[[#This Row],[Nama]]&lt;&gt;"",A167+1,"")</f>
        <v/>
      </c>
      <c r="B168" s="5"/>
      <c r="C168" s="6"/>
      <c r="D168" s="6"/>
    </row>
    <row r="169" spans="1:4" x14ac:dyDescent="0.3">
      <c r="A169" s="4" t="str">
        <f>IF(Peserta[[#This Row],[Nama]]&lt;&gt;"",A168+1,"")</f>
        <v/>
      </c>
      <c r="B169" s="5"/>
      <c r="C169" s="6"/>
      <c r="D169" s="6"/>
    </row>
    <row r="170" spans="1:4" x14ac:dyDescent="0.3">
      <c r="A170" s="4" t="str">
        <f>IF(Peserta[[#This Row],[Nama]]&lt;&gt;"",A169+1,"")</f>
        <v/>
      </c>
      <c r="B170" s="5"/>
      <c r="C170" s="6"/>
      <c r="D170" s="6"/>
    </row>
    <row r="171" spans="1:4" x14ac:dyDescent="0.3">
      <c r="A171" s="4" t="str">
        <f>IF(Peserta[[#This Row],[Nama]]&lt;&gt;"",A170+1,"")</f>
        <v/>
      </c>
      <c r="B171" s="5"/>
      <c r="C171" s="6"/>
      <c r="D171" s="6"/>
    </row>
    <row r="172" spans="1:4" x14ac:dyDescent="0.3">
      <c r="A172" s="4" t="str">
        <f>IF(Peserta[[#This Row],[Nama]]&lt;&gt;"",A171+1,"")</f>
        <v/>
      </c>
      <c r="B172" s="5"/>
      <c r="C172" s="6"/>
      <c r="D172" s="6"/>
    </row>
    <row r="173" spans="1:4" x14ac:dyDescent="0.3">
      <c r="A173" s="4" t="str">
        <f>IF(Peserta[[#This Row],[Nama]]&lt;&gt;"",A172+1,"")</f>
        <v/>
      </c>
      <c r="B173" s="5"/>
      <c r="C173" s="6"/>
      <c r="D173" s="6"/>
    </row>
    <row r="174" spans="1:4" x14ac:dyDescent="0.3">
      <c r="A174" s="4" t="str">
        <f>IF(Peserta[[#This Row],[Nama]]&lt;&gt;"",A173+1,"")</f>
        <v/>
      </c>
      <c r="B174" s="5"/>
      <c r="C174" s="6"/>
      <c r="D174" s="6"/>
    </row>
    <row r="175" spans="1:4" x14ac:dyDescent="0.3">
      <c r="A175" s="4" t="str">
        <f>IF(Peserta[[#This Row],[Nama]]&lt;&gt;"",A174+1,"")</f>
        <v/>
      </c>
      <c r="B175" s="5"/>
      <c r="C175" s="6"/>
      <c r="D175" s="6"/>
    </row>
    <row r="176" spans="1:4" x14ac:dyDescent="0.3">
      <c r="A176" s="4" t="str">
        <f>IF(Peserta[[#This Row],[Nama]]&lt;&gt;"",A175+1,"")</f>
        <v/>
      </c>
      <c r="B176" s="5"/>
      <c r="C176" s="6"/>
      <c r="D176" s="6"/>
    </row>
    <row r="177" spans="1:4" x14ac:dyDescent="0.3">
      <c r="A177" s="4" t="str">
        <f>IF(Peserta[[#This Row],[Nama]]&lt;&gt;"",A176+1,"")</f>
        <v/>
      </c>
      <c r="B177" s="5"/>
      <c r="C177" s="6"/>
      <c r="D177" s="6"/>
    </row>
    <row r="178" spans="1:4" x14ac:dyDescent="0.3">
      <c r="A178" s="4" t="str">
        <f>IF(Peserta[[#This Row],[Nama]]&lt;&gt;"",A177+1,"")</f>
        <v/>
      </c>
      <c r="B178" s="5"/>
      <c r="C178" s="6"/>
      <c r="D178" s="6"/>
    </row>
    <row r="179" spans="1:4" x14ac:dyDescent="0.3">
      <c r="A179" s="4" t="str">
        <f>IF(Peserta[[#This Row],[Nama]]&lt;&gt;"",A178+1,"")</f>
        <v/>
      </c>
      <c r="B179" s="5"/>
      <c r="C179" s="6"/>
      <c r="D179" s="6"/>
    </row>
    <row r="180" spans="1:4" x14ac:dyDescent="0.3">
      <c r="A180" s="4" t="str">
        <f>IF(Peserta[[#This Row],[Nama]]&lt;&gt;"",A179+1,"")</f>
        <v/>
      </c>
      <c r="B180" s="5"/>
      <c r="C180" s="6"/>
      <c r="D180" s="6"/>
    </row>
    <row r="181" spans="1:4" x14ac:dyDescent="0.3">
      <c r="A181" s="4" t="str">
        <f>IF(Peserta[[#This Row],[Nama]]&lt;&gt;"",A180+1,"")</f>
        <v/>
      </c>
      <c r="B181" s="5"/>
      <c r="C181" s="6"/>
      <c r="D181" s="6"/>
    </row>
    <row r="182" spans="1:4" x14ac:dyDescent="0.3">
      <c r="A182" s="4" t="str">
        <f>IF(Peserta[[#This Row],[Nama]]&lt;&gt;"",A181+1,"")</f>
        <v/>
      </c>
      <c r="B182" s="5"/>
      <c r="C182" s="6"/>
      <c r="D182" s="6"/>
    </row>
    <row r="183" spans="1:4" x14ac:dyDescent="0.3">
      <c r="A183" s="4" t="str">
        <f>IF(Peserta[[#This Row],[Nama]]&lt;&gt;"",A182+1,"")</f>
        <v/>
      </c>
      <c r="B183" s="5"/>
      <c r="C183" s="6"/>
      <c r="D183" s="6"/>
    </row>
    <row r="184" spans="1:4" x14ac:dyDescent="0.3">
      <c r="A184" s="4" t="str">
        <f>IF(Peserta[[#This Row],[Nama]]&lt;&gt;"",A183+1,"")</f>
        <v/>
      </c>
      <c r="B184" s="5"/>
      <c r="C184" s="6"/>
      <c r="D184" s="6"/>
    </row>
    <row r="185" spans="1:4" x14ac:dyDescent="0.3">
      <c r="A185" s="4" t="str">
        <f>IF(Peserta[[#This Row],[Nama]]&lt;&gt;"",A184+1,"")</f>
        <v/>
      </c>
      <c r="B185" s="5"/>
      <c r="C185" s="6"/>
      <c r="D185" s="6"/>
    </row>
    <row r="186" spans="1:4" x14ac:dyDescent="0.3">
      <c r="A186" s="4" t="str">
        <f>IF(Peserta[[#This Row],[Nama]]&lt;&gt;"",A185+1,"")</f>
        <v/>
      </c>
      <c r="B186" s="5"/>
      <c r="C186" s="6"/>
      <c r="D186" s="6"/>
    </row>
    <row r="187" spans="1:4" x14ac:dyDescent="0.3">
      <c r="A187" s="4" t="str">
        <f>IF(Peserta[[#This Row],[Nama]]&lt;&gt;"",A186+1,"")</f>
        <v/>
      </c>
      <c r="B187" s="5"/>
      <c r="C187" s="6"/>
      <c r="D187" s="6"/>
    </row>
    <row r="188" spans="1:4" x14ac:dyDescent="0.3">
      <c r="A188" s="4" t="str">
        <f>IF(Peserta[[#This Row],[Nama]]&lt;&gt;"",A187+1,"")</f>
        <v/>
      </c>
      <c r="B188" s="5"/>
      <c r="C188" s="6"/>
      <c r="D188" s="6"/>
    </row>
    <row r="189" spans="1:4" x14ac:dyDescent="0.3">
      <c r="A189" s="4" t="str">
        <f>IF(Peserta[[#This Row],[Nama]]&lt;&gt;"",A188+1,"")</f>
        <v/>
      </c>
      <c r="B189" s="5"/>
      <c r="C189" s="6"/>
      <c r="D189" s="6"/>
    </row>
    <row r="190" spans="1:4" x14ac:dyDescent="0.3">
      <c r="A190" s="4" t="str">
        <f>IF(Peserta[[#This Row],[Nama]]&lt;&gt;"",A189+1,"")</f>
        <v/>
      </c>
      <c r="B190" s="5"/>
      <c r="C190" s="6"/>
      <c r="D190" s="6"/>
    </row>
    <row r="191" spans="1:4" x14ac:dyDescent="0.3">
      <c r="A191" s="4" t="str">
        <f>IF(Peserta[[#This Row],[Nama]]&lt;&gt;"",A190+1,"")</f>
        <v/>
      </c>
      <c r="B191" s="5"/>
      <c r="C191" s="6"/>
      <c r="D191" s="6"/>
    </row>
    <row r="192" spans="1:4" x14ac:dyDescent="0.3">
      <c r="A192" s="4" t="str">
        <f>IF(Peserta[[#This Row],[Nama]]&lt;&gt;"",A191+1,"")</f>
        <v/>
      </c>
      <c r="B192" s="5"/>
      <c r="C192" s="6"/>
      <c r="D192" s="6"/>
    </row>
    <row r="193" spans="1:4" x14ac:dyDescent="0.3">
      <c r="A193" s="4" t="str">
        <f>IF(Peserta[[#This Row],[Nama]]&lt;&gt;"",A192+1,"")</f>
        <v/>
      </c>
      <c r="B193" s="5"/>
      <c r="C193" s="6"/>
      <c r="D193" s="6"/>
    </row>
    <row r="194" spans="1:4" x14ac:dyDescent="0.3">
      <c r="A194" s="4" t="str">
        <f>IF(Peserta[[#This Row],[Nama]]&lt;&gt;"",A193+1,"")</f>
        <v/>
      </c>
      <c r="B194" s="5"/>
      <c r="C194" s="6"/>
      <c r="D194" s="6"/>
    </row>
    <row r="195" spans="1:4" x14ac:dyDescent="0.3">
      <c r="A195" s="4" t="str">
        <f>IF(Peserta[[#This Row],[Nama]]&lt;&gt;"",A194+1,"")</f>
        <v/>
      </c>
      <c r="B195" s="5"/>
      <c r="C195" s="6"/>
      <c r="D195" s="6"/>
    </row>
    <row r="196" spans="1:4" x14ac:dyDescent="0.3">
      <c r="A196" s="4" t="str">
        <f>IF(Peserta[[#This Row],[Nama]]&lt;&gt;"",A195+1,"")</f>
        <v/>
      </c>
      <c r="B196" s="5"/>
      <c r="C196" s="6"/>
      <c r="D196" s="6"/>
    </row>
    <row r="197" spans="1:4" x14ac:dyDescent="0.3">
      <c r="A197" s="4" t="str">
        <f>IF(Peserta[[#This Row],[Nama]]&lt;&gt;"",A196+1,"")</f>
        <v/>
      </c>
      <c r="B197" s="5"/>
      <c r="C197" s="6"/>
      <c r="D197" s="6"/>
    </row>
    <row r="198" spans="1:4" x14ac:dyDescent="0.3">
      <c r="A198" s="4" t="str">
        <f>IF(Peserta[[#This Row],[Nama]]&lt;&gt;"",A197+1,"")</f>
        <v/>
      </c>
      <c r="B198" s="5"/>
      <c r="C198" s="6"/>
      <c r="D198" s="6"/>
    </row>
    <row r="199" spans="1:4" x14ac:dyDescent="0.3">
      <c r="A199" s="4" t="str">
        <f>IF(Peserta[[#This Row],[Nama]]&lt;&gt;"",A198+1,"")</f>
        <v/>
      </c>
      <c r="B199" s="5"/>
      <c r="C199" s="6"/>
      <c r="D199" s="6"/>
    </row>
    <row r="200" spans="1:4" x14ac:dyDescent="0.3">
      <c r="A200" s="4" t="str">
        <f>IF(Peserta[[#This Row],[Nama]]&lt;&gt;"",A199+1,"")</f>
        <v/>
      </c>
      <c r="B200" s="5"/>
      <c r="C200" s="6"/>
      <c r="D200" s="6"/>
    </row>
    <row r="201" spans="1:4" x14ac:dyDescent="0.3">
      <c r="A201" s="4" t="str">
        <f>IF(Peserta[[#This Row],[Nama]]&lt;&gt;"",A200+1,"")</f>
        <v/>
      </c>
      <c r="B201" s="5"/>
      <c r="C201" s="6"/>
      <c r="D201" s="6"/>
    </row>
    <row r="202" spans="1:4" x14ac:dyDescent="0.3">
      <c r="A202" s="4" t="str">
        <f>IF(Peserta[[#This Row],[Nama]]&lt;&gt;"",A201+1,"")</f>
        <v/>
      </c>
      <c r="B202" s="5"/>
      <c r="C202" s="6"/>
      <c r="D202" s="6"/>
    </row>
    <row r="203" spans="1:4" x14ac:dyDescent="0.3">
      <c r="A203" s="4" t="str">
        <f>IF(Peserta[[#This Row],[Nama]]&lt;&gt;"",A202+1,"")</f>
        <v/>
      </c>
      <c r="B203" s="5"/>
      <c r="C203" s="6"/>
      <c r="D203" s="6"/>
    </row>
    <row r="204" spans="1:4" x14ac:dyDescent="0.3">
      <c r="A204" s="4" t="str">
        <f>IF(Peserta[[#This Row],[Nama]]&lt;&gt;"",A203+1,"")</f>
        <v/>
      </c>
      <c r="B204" s="5"/>
      <c r="C204" s="6"/>
      <c r="D204" s="6"/>
    </row>
    <row r="205" spans="1:4" x14ac:dyDescent="0.3">
      <c r="A205" s="4" t="str">
        <f>IF(Peserta[[#This Row],[Nama]]&lt;&gt;"",A204+1,"")</f>
        <v/>
      </c>
      <c r="B205" s="5"/>
      <c r="C205" s="6"/>
      <c r="D205" s="6"/>
    </row>
    <row r="206" spans="1:4" x14ac:dyDescent="0.3">
      <c r="A206" s="4" t="str">
        <f>IF(Peserta[[#This Row],[Nama]]&lt;&gt;"",A205+1,"")</f>
        <v/>
      </c>
      <c r="B206" s="5"/>
      <c r="C206" s="6"/>
      <c r="D206" s="6"/>
    </row>
    <row r="207" spans="1:4" x14ac:dyDescent="0.3">
      <c r="A207" s="4" t="str">
        <f>IF(Peserta[[#This Row],[Nama]]&lt;&gt;"",A206+1,"")</f>
        <v/>
      </c>
      <c r="B207" s="5"/>
      <c r="C207" s="6"/>
      <c r="D207" s="6"/>
    </row>
    <row r="208" spans="1:4" x14ac:dyDescent="0.3">
      <c r="A208" s="4" t="str">
        <f>IF(Peserta[[#This Row],[Nama]]&lt;&gt;"",A207+1,"")</f>
        <v/>
      </c>
      <c r="B208" s="5"/>
      <c r="C208" s="6"/>
      <c r="D208" s="6"/>
    </row>
    <row r="209" spans="1:4" x14ac:dyDescent="0.3">
      <c r="A209" s="4" t="str">
        <f>IF(Peserta[[#This Row],[Nama]]&lt;&gt;"",A208+1,"")</f>
        <v/>
      </c>
      <c r="B209" s="5"/>
      <c r="C209" s="6"/>
      <c r="D209" s="6"/>
    </row>
    <row r="210" spans="1:4" x14ac:dyDescent="0.3">
      <c r="A210" s="4" t="str">
        <f>IF(Peserta[[#This Row],[Nama]]&lt;&gt;"",A209+1,"")</f>
        <v/>
      </c>
      <c r="B210" s="5"/>
      <c r="C210" s="6"/>
      <c r="D210" s="6"/>
    </row>
    <row r="211" spans="1:4" x14ac:dyDescent="0.3">
      <c r="A211" s="4" t="str">
        <f>IF(Peserta[[#This Row],[Nama]]&lt;&gt;"",A210+1,"")</f>
        <v/>
      </c>
      <c r="B211" s="5"/>
      <c r="C211" s="6"/>
      <c r="D211" s="6"/>
    </row>
    <row r="212" spans="1:4" x14ac:dyDescent="0.3">
      <c r="A212" s="4" t="str">
        <f>IF(Peserta[[#This Row],[Nama]]&lt;&gt;"",A211+1,"")</f>
        <v/>
      </c>
      <c r="B212" s="5"/>
      <c r="C212" s="6"/>
      <c r="D212" s="6"/>
    </row>
    <row r="213" spans="1:4" x14ac:dyDescent="0.3">
      <c r="A213" s="4" t="str">
        <f>IF(Peserta[[#This Row],[Nama]]&lt;&gt;"",A212+1,"")</f>
        <v/>
      </c>
      <c r="B213" s="5"/>
      <c r="C213" s="6"/>
      <c r="D213" s="6"/>
    </row>
    <row r="214" spans="1:4" x14ac:dyDescent="0.3">
      <c r="A214" s="4" t="str">
        <f>IF(Peserta[[#This Row],[Nama]]&lt;&gt;"",A213+1,"")</f>
        <v/>
      </c>
      <c r="B214" s="5"/>
      <c r="C214" s="6"/>
      <c r="D214" s="6"/>
    </row>
    <row r="215" spans="1:4" x14ac:dyDescent="0.3">
      <c r="A215" s="4" t="str">
        <f>IF(Peserta[[#This Row],[Nama]]&lt;&gt;"",A214+1,"")</f>
        <v/>
      </c>
      <c r="B215" s="5"/>
      <c r="C215" s="6"/>
      <c r="D215" s="6"/>
    </row>
    <row r="216" spans="1:4" x14ac:dyDescent="0.3">
      <c r="A216" s="4" t="str">
        <f>IF(Peserta[[#This Row],[Nama]]&lt;&gt;"",A215+1,"")</f>
        <v/>
      </c>
      <c r="B216" s="5"/>
      <c r="C216" s="6"/>
      <c r="D216" s="6"/>
    </row>
    <row r="217" spans="1:4" x14ac:dyDescent="0.3">
      <c r="A217" s="4" t="str">
        <f>IF(Peserta[[#This Row],[Nama]]&lt;&gt;"",A216+1,"")</f>
        <v/>
      </c>
      <c r="B217" s="5"/>
      <c r="C217" s="6"/>
      <c r="D217" s="6"/>
    </row>
    <row r="218" spans="1:4" x14ac:dyDescent="0.3">
      <c r="A218" s="4" t="str">
        <f>IF(Peserta[[#This Row],[Nama]]&lt;&gt;"",A217+1,"")</f>
        <v/>
      </c>
      <c r="B218" s="5"/>
      <c r="C218" s="6"/>
      <c r="D218" s="6"/>
    </row>
    <row r="219" spans="1:4" x14ac:dyDescent="0.3">
      <c r="A219" s="4" t="str">
        <f>IF(Peserta[[#This Row],[Nama]]&lt;&gt;"",A218+1,"")</f>
        <v/>
      </c>
      <c r="B219" s="5"/>
      <c r="C219" s="6"/>
      <c r="D219" s="6"/>
    </row>
    <row r="220" spans="1:4" x14ac:dyDescent="0.3">
      <c r="A220" s="4" t="str">
        <f>IF(Peserta[[#This Row],[Nama]]&lt;&gt;"",A219+1,"")</f>
        <v/>
      </c>
      <c r="B220" s="5"/>
      <c r="C220" s="6"/>
      <c r="D220" s="6"/>
    </row>
    <row r="221" spans="1:4" x14ac:dyDescent="0.3">
      <c r="A221" s="4" t="str">
        <f>IF(Peserta[[#This Row],[Nama]]&lt;&gt;"",A220+1,"")</f>
        <v/>
      </c>
      <c r="B221" s="5"/>
      <c r="C221" s="6"/>
      <c r="D221" s="6"/>
    </row>
    <row r="222" spans="1:4" x14ac:dyDescent="0.3">
      <c r="A222" s="4" t="str">
        <f>IF(Peserta[[#This Row],[Nama]]&lt;&gt;"",A221+1,"")</f>
        <v/>
      </c>
      <c r="B222" s="5"/>
      <c r="C222" s="6"/>
      <c r="D222" s="6"/>
    </row>
    <row r="223" spans="1:4" x14ac:dyDescent="0.3">
      <c r="A223" s="4" t="str">
        <f>IF(Peserta[[#This Row],[Nama]]&lt;&gt;"",A222+1,"")</f>
        <v/>
      </c>
      <c r="B223" s="5"/>
      <c r="C223" s="6"/>
      <c r="D223" s="6"/>
    </row>
    <row r="224" spans="1:4" x14ac:dyDescent="0.3">
      <c r="A224" s="4" t="str">
        <f>IF(Peserta[[#This Row],[Nama]]&lt;&gt;"",A223+1,"")</f>
        <v/>
      </c>
      <c r="B224" s="5"/>
      <c r="C224" s="6"/>
      <c r="D224" s="6"/>
    </row>
    <row r="225" spans="1:4" x14ac:dyDescent="0.3">
      <c r="A225" s="4" t="str">
        <f>IF(Peserta[[#This Row],[Nama]]&lt;&gt;"",A224+1,"")</f>
        <v/>
      </c>
      <c r="B225" s="5"/>
      <c r="C225" s="6"/>
      <c r="D225" s="6"/>
    </row>
    <row r="226" spans="1:4" x14ac:dyDescent="0.3">
      <c r="A226" s="4" t="str">
        <f>IF(Peserta[[#This Row],[Nama]]&lt;&gt;"",A225+1,"")</f>
        <v/>
      </c>
      <c r="B226" s="5"/>
      <c r="C226" s="6"/>
      <c r="D226" s="6"/>
    </row>
    <row r="227" spans="1:4" x14ac:dyDescent="0.3">
      <c r="A227" s="4" t="str">
        <f>IF(Peserta[[#This Row],[Nama]]&lt;&gt;"",A226+1,"")</f>
        <v/>
      </c>
      <c r="B227" s="5"/>
      <c r="C227" s="6"/>
      <c r="D227" s="6"/>
    </row>
    <row r="228" spans="1:4" x14ac:dyDescent="0.3">
      <c r="A228" s="4" t="str">
        <f>IF(Peserta[[#This Row],[Nama]]&lt;&gt;"",A227+1,"")</f>
        <v/>
      </c>
      <c r="B228" s="5"/>
      <c r="C228" s="6"/>
      <c r="D228" s="6"/>
    </row>
    <row r="229" spans="1:4" x14ac:dyDescent="0.3">
      <c r="A229" s="4" t="str">
        <f>IF(Peserta[[#This Row],[Nama]]&lt;&gt;"",A228+1,"")</f>
        <v/>
      </c>
      <c r="B229" s="5"/>
      <c r="C229" s="6"/>
      <c r="D229" s="6"/>
    </row>
    <row r="230" spans="1:4" x14ac:dyDescent="0.3">
      <c r="A230" s="4" t="str">
        <f>IF(Peserta[[#This Row],[Nama]]&lt;&gt;"",A229+1,"")</f>
        <v/>
      </c>
      <c r="B230" s="5"/>
      <c r="C230" s="6"/>
      <c r="D230" s="6"/>
    </row>
    <row r="231" spans="1:4" x14ac:dyDescent="0.3">
      <c r="A231" s="4" t="str">
        <f>IF(Peserta[[#This Row],[Nama]]&lt;&gt;"",A230+1,"")</f>
        <v/>
      </c>
      <c r="B231" s="5"/>
      <c r="C231" s="6"/>
      <c r="D231" s="6"/>
    </row>
    <row r="232" spans="1:4" x14ac:dyDescent="0.3">
      <c r="A232" s="4" t="str">
        <f>IF(Peserta[[#This Row],[Nama]]&lt;&gt;"",A231+1,"")</f>
        <v/>
      </c>
      <c r="B232" s="5"/>
      <c r="C232" s="6"/>
      <c r="D232" s="6"/>
    </row>
    <row r="233" spans="1:4" x14ac:dyDescent="0.3">
      <c r="A233" s="4" t="str">
        <f>IF(Peserta[[#This Row],[Nama]]&lt;&gt;"",A232+1,"")</f>
        <v/>
      </c>
      <c r="B233" s="5"/>
      <c r="C233" s="6"/>
      <c r="D233" s="6"/>
    </row>
    <row r="234" spans="1:4" x14ac:dyDescent="0.3">
      <c r="A234" s="4" t="str">
        <f>IF(Peserta[[#This Row],[Nama]]&lt;&gt;"",A233+1,"")</f>
        <v/>
      </c>
      <c r="B234" s="5"/>
      <c r="C234" s="6"/>
      <c r="D234" s="6"/>
    </row>
    <row r="235" spans="1:4" x14ac:dyDescent="0.3">
      <c r="A235" s="4" t="str">
        <f>IF(Peserta[[#This Row],[Nama]]&lt;&gt;"",A234+1,"")</f>
        <v/>
      </c>
      <c r="B235" s="5"/>
      <c r="C235" s="6"/>
      <c r="D235" s="6"/>
    </row>
    <row r="236" spans="1:4" x14ac:dyDescent="0.3">
      <c r="A236" s="4" t="str">
        <f>IF(Peserta[[#This Row],[Nama]]&lt;&gt;"",A235+1,"")</f>
        <v/>
      </c>
      <c r="B236" s="5"/>
      <c r="C236" s="6"/>
      <c r="D236" s="6"/>
    </row>
    <row r="237" spans="1:4" x14ac:dyDescent="0.3">
      <c r="A237" s="4" t="str">
        <f>IF(Peserta[[#This Row],[Nama]]&lt;&gt;"",A236+1,"")</f>
        <v/>
      </c>
      <c r="B237" s="5"/>
      <c r="C237" s="6"/>
      <c r="D237" s="6"/>
    </row>
    <row r="238" spans="1:4" x14ac:dyDescent="0.3">
      <c r="A238" s="4" t="str">
        <f>IF(Peserta[[#This Row],[Nama]]&lt;&gt;"",A237+1,"")</f>
        <v/>
      </c>
      <c r="B238" s="5"/>
      <c r="C238" s="6"/>
      <c r="D238" s="6"/>
    </row>
    <row r="239" spans="1:4" x14ac:dyDescent="0.3">
      <c r="A239" s="4" t="str">
        <f>IF(Peserta[[#This Row],[Nama]]&lt;&gt;"",A238+1,"")</f>
        <v/>
      </c>
      <c r="B239" s="5"/>
      <c r="C239" s="6"/>
      <c r="D239" s="6"/>
    </row>
    <row r="240" spans="1:4" x14ac:dyDescent="0.3">
      <c r="A240" s="4" t="str">
        <f>IF(Peserta[[#This Row],[Nama]]&lt;&gt;"",A239+1,"")</f>
        <v/>
      </c>
      <c r="B240" s="5"/>
      <c r="C240" s="6"/>
      <c r="D240" s="6"/>
    </row>
    <row r="241" spans="1:4" x14ac:dyDescent="0.3">
      <c r="A241" s="4" t="str">
        <f>IF(Peserta[[#This Row],[Nama]]&lt;&gt;"",A240+1,"")</f>
        <v/>
      </c>
      <c r="B241" s="5"/>
      <c r="C241" s="6"/>
      <c r="D241" s="6"/>
    </row>
    <row r="242" spans="1:4" x14ac:dyDescent="0.3">
      <c r="A242" s="4" t="str">
        <f>IF(Peserta[[#This Row],[Nama]]&lt;&gt;"",A241+1,"")</f>
        <v/>
      </c>
      <c r="B242" s="5"/>
      <c r="C242" s="6"/>
      <c r="D242" s="6"/>
    </row>
    <row r="243" spans="1:4" x14ac:dyDescent="0.3">
      <c r="A243" s="4" t="str">
        <f>IF(Peserta[[#This Row],[Nama]]&lt;&gt;"",A242+1,"")</f>
        <v/>
      </c>
      <c r="B243" s="5"/>
      <c r="C243" s="6"/>
      <c r="D243" s="6"/>
    </row>
    <row r="244" spans="1:4" x14ac:dyDescent="0.3">
      <c r="A244" s="4" t="str">
        <f>IF(Peserta[[#This Row],[Nama]]&lt;&gt;"",A243+1,"")</f>
        <v/>
      </c>
      <c r="B244" s="5"/>
      <c r="C244" s="6"/>
      <c r="D244" s="6"/>
    </row>
    <row r="245" spans="1:4" x14ac:dyDescent="0.3">
      <c r="A245" s="4" t="str">
        <f>IF(Peserta[[#This Row],[Nama]]&lt;&gt;"",A244+1,"")</f>
        <v/>
      </c>
      <c r="B245" s="5"/>
      <c r="C245" s="6"/>
      <c r="D245" s="6"/>
    </row>
    <row r="246" spans="1:4" x14ac:dyDescent="0.3">
      <c r="A246" s="4" t="str">
        <f>IF(Peserta[[#This Row],[Nama]]&lt;&gt;"",A245+1,"")</f>
        <v/>
      </c>
      <c r="B246" s="5"/>
      <c r="C246" s="6"/>
      <c r="D246" s="6"/>
    </row>
    <row r="247" spans="1:4" x14ac:dyDescent="0.3">
      <c r="A247" s="4" t="str">
        <f>IF(Peserta[[#This Row],[Nama]]&lt;&gt;"",A246+1,"")</f>
        <v/>
      </c>
      <c r="B247" s="5"/>
      <c r="C247" s="6"/>
      <c r="D247" s="6"/>
    </row>
    <row r="248" spans="1:4" x14ac:dyDescent="0.3">
      <c r="A248" s="4" t="str">
        <f>IF(Peserta[[#This Row],[Nama]]&lt;&gt;"",A247+1,"")</f>
        <v/>
      </c>
      <c r="B248" s="5"/>
      <c r="C248" s="6"/>
      <c r="D248" s="6"/>
    </row>
    <row r="249" spans="1:4" x14ac:dyDescent="0.3">
      <c r="A249" s="4" t="str">
        <f>IF(Peserta[[#This Row],[Nama]]&lt;&gt;"",A248+1,"")</f>
        <v/>
      </c>
      <c r="B249" s="5"/>
      <c r="C249" s="6"/>
      <c r="D249" s="6"/>
    </row>
    <row r="250" spans="1:4" x14ac:dyDescent="0.3">
      <c r="A250" s="4" t="str">
        <f>IF(Peserta[[#This Row],[Nama]]&lt;&gt;"",A249+1,"")</f>
        <v/>
      </c>
      <c r="B250" s="5"/>
      <c r="C250" s="6"/>
      <c r="D250" s="6"/>
    </row>
    <row r="251" spans="1:4" x14ac:dyDescent="0.3">
      <c r="A251" s="4" t="str">
        <f>IF(Peserta[[#This Row],[Nama]]&lt;&gt;"",A250+1,"")</f>
        <v/>
      </c>
      <c r="B251" s="5"/>
      <c r="C251" s="6"/>
      <c r="D251" s="6"/>
    </row>
    <row r="252" spans="1:4" x14ac:dyDescent="0.3">
      <c r="A252" s="4" t="str">
        <f>IF(Peserta[[#This Row],[Nama]]&lt;&gt;"",A251+1,"")</f>
        <v/>
      </c>
      <c r="B252" s="5"/>
      <c r="C252" s="6"/>
      <c r="D252" s="6"/>
    </row>
    <row r="253" spans="1:4" x14ac:dyDescent="0.3">
      <c r="A253" s="4" t="str">
        <f>IF(Peserta[[#This Row],[Nama]]&lt;&gt;"",A252+1,"")</f>
        <v/>
      </c>
      <c r="B253" s="5"/>
      <c r="C253" s="6"/>
      <c r="D253" s="6"/>
    </row>
    <row r="254" spans="1:4" x14ac:dyDescent="0.3">
      <c r="A254" s="4" t="str">
        <f>IF(Peserta[[#This Row],[Nama]]&lt;&gt;"",A253+1,"")</f>
        <v/>
      </c>
      <c r="B254" s="5"/>
      <c r="C254" s="6"/>
      <c r="D254" s="6"/>
    </row>
    <row r="255" spans="1:4" x14ac:dyDescent="0.3">
      <c r="A255" s="4" t="str">
        <f>IF(Peserta[[#This Row],[Nama]]&lt;&gt;"",A254+1,"")</f>
        <v/>
      </c>
      <c r="B255" s="5"/>
      <c r="C255" s="6"/>
      <c r="D255" s="6"/>
    </row>
    <row r="256" spans="1:4" x14ac:dyDescent="0.3">
      <c r="A256" s="4" t="str">
        <f>IF(Peserta[[#This Row],[Nama]]&lt;&gt;"",A255+1,"")</f>
        <v/>
      </c>
      <c r="B256" s="5"/>
      <c r="C256" s="6"/>
      <c r="D256" s="6"/>
    </row>
    <row r="257" spans="1:4" x14ac:dyDescent="0.3">
      <c r="A257" s="4" t="str">
        <f>IF(Peserta[[#This Row],[Nama]]&lt;&gt;"",A256+1,"")</f>
        <v/>
      </c>
      <c r="B257" s="5"/>
      <c r="C257" s="6"/>
      <c r="D257" s="6"/>
    </row>
    <row r="258" spans="1:4" x14ac:dyDescent="0.3">
      <c r="A258" s="4" t="str">
        <f>IF(Peserta[[#This Row],[Nama]]&lt;&gt;"",A257+1,"")</f>
        <v/>
      </c>
      <c r="B258" s="5"/>
      <c r="C258" s="6"/>
      <c r="D258" s="6"/>
    </row>
    <row r="259" spans="1:4" x14ac:dyDescent="0.3">
      <c r="A259" s="4" t="str">
        <f>IF(Peserta[[#This Row],[Nama]]&lt;&gt;"",A258+1,"")</f>
        <v/>
      </c>
      <c r="B259" s="5"/>
      <c r="C259" s="6"/>
      <c r="D259" s="6"/>
    </row>
    <row r="260" spans="1:4" x14ac:dyDescent="0.3">
      <c r="A260" s="4" t="str">
        <f>IF(Peserta[[#This Row],[Nama]]&lt;&gt;"",A259+1,"")</f>
        <v/>
      </c>
      <c r="B260" s="5"/>
      <c r="C260" s="6"/>
      <c r="D260" s="6"/>
    </row>
    <row r="261" spans="1:4" x14ac:dyDescent="0.3">
      <c r="A261" s="4" t="str">
        <f>IF(Peserta[[#This Row],[Nama]]&lt;&gt;"",A260+1,"")</f>
        <v/>
      </c>
      <c r="B261" s="5"/>
      <c r="C261" s="6"/>
      <c r="D261" s="6"/>
    </row>
    <row r="262" spans="1:4" x14ac:dyDescent="0.3">
      <c r="A262" s="4" t="str">
        <f>IF(Peserta[[#This Row],[Nama]]&lt;&gt;"",A261+1,"")</f>
        <v/>
      </c>
      <c r="B262" s="5"/>
      <c r="C262" s="6"/>
      <c r="D262" s="6"/>
    </row>
    <row r="263" spans="1:4" x14ac:dyDescent="0.3">
      <c r="A263" s="4" t="str">
        <f>IF(Peserta[[#This Row],[Nama]]&lt;&gt;"",A262+1,"")</f>
        <v/>
      </c>
      <c r="B263" s="5"/>
      <c r="C263" s="6"/>
      <c r="D263" s="6"/>
    </row>
    <row r="264" spans="1:4" x14ac:dyDescent="0.3">
      <c r="A264" s="4" t="str">
        <f>IF(Peserta[[#This Row],[Nama]]&lt;&gt;"",A263+1,"")</f>
        <v/>
      </c>
      <c r="B264" s="5"/>
      <c r="C264" s="6"/>
      <c r="D264" s="6"/>
    </row>
    <row r="265" spans="1:4" x14ac:dyDescent="0.3">
      <c r="A265" s="4" t="str">
        <f>IF(Peserta[[#This Row],[Nama]]&lt;&gt;"",A264+1,"")</f>
        <v/>
      </c>
      <c r="B265" s="5"/>
      <c r="C265" s="6"/>
      <c r="D265" s="6"/>
    </row>
    <row r="266" spans="1:4" x14ac:dyDescent="0.3">
      <c r="A266" s="4" t="str">
        <f>IF(Peserta[[#This Row],[Nama]]&lt;&gt;"",A265+1,"")</f>
        <v/>
      </c>
      <c r="B266" s="5"/>
      <c r="C266" s="6"/>
      <c r="D266" s="6"/>
    </row>
    <row r="267" spans="1:4" x14ac:dyDescent="0.3">
      <c r="A267" s="4" t="str">
        <f>IF(Peserta[[#This Row],[Nama]]&lt;&gt;"",A266+1,"")</f>
        <v/>
      </c>
      <c r="B267" s="5"/>
      <c r="C267" s="6"/>
      <c r="D267" s="6"/>
    </row>
    <row r="268" spans="1:4" x14ac:dyDescent="0.3">
      <c r="A268" s="4" t="str">
        <f>IF(Peserta[[#This Row],[Nama]]&lt;&gt;"",A267+1,"")</f>
        <v/>
      </c>
      <c r="B268" s="5"/>
      <c r="C268" s="6"/>
      <c r="D268" s="6"/>
    </row>
    <row r="269" spans="1:4" x14ac:dyDescent="0.3">
      <c r="A269" s="4" t="str">
        <f>IF(Peserta[[#This Row],[Nama]]&lt;&gt;"",A268+1,"")</f>
        <v/>
      </c>
      <c r="B269" s="5"/>
      <c r="C269" s="6"/>
      <c r="D269" s="6"/>
    </row>
    <row r="270" spans="1:4" x14ac:dyDescent="0.3">
      <c r="A270" s="4" t="str">
        <f>IF(Peserta[[#This Row],[Nama]]&lt;&gt;"",A269+1,"")</f>
        <v/>
      </c>
      <c r="B270" s="5"/>
      <c r="C270" s="6"/>
      <c r="D270" s="6"/>
    </row>
    <row r="271" spans="1:4" x14ac:dyDescent="0.3">
      <c r="A271" s="4" t="str">
        <f>IF(Peserta[[#This Row],[Nama]]&lt;&gt;"",A270+1,"")</f>
        <v/>
      </c>
      <c r="B271" s="5"/>
      <c r="C271" s="6"/>
      <c r="D271" s="6"/>
    </row>
    <row r="272" spans="1:4" x14ac:dyDescent="0.3">
      <c r="A272" s="4" t="str">
        <f>IF(Peserta[[#This Row],[Nama]]&lt;&gt;"",A271+1,"")</f>
        <v/>
      </c>
      <c r="B272" s="5"/>
      <c r="C272" s="6"/>
      <c r="D272" s="6"/>
    </row>
    <row r="273" spans="1:4" x14ac:dyDescent="0.3">
      <c r="A273" s="4" t="str">
        <f>IF(Peserta[[#This Row],[Nama]]&lt;&gt;"",A272+1,"")</f>
        <v/>
      </c>
      <c r="B273" s="5"/>
      <c r="C273" s="6"/>
      <c r="D273" s="6"/>
    </row>
    <row r="274" spans="1:4" x14ac:dyDescent="0.3">
      <c r="A274" s="4" t="str">
        <f>IF(Peserta[[#This Row],[Nama]]&lt;&gt;"",A273+1,"")</f>
        <v/>
      </c>
      <c r="B274" s="5"/>
      <c r="C274" s="6"/>
      <c r="D274" s="6"/>
    </row>
    <row r="275" spans="1:4" x14ac:dyDescent="0.3">
      <c r="A275" s="4" t="str">
        <f>IF(Peserta[[#This Row],[Nama]]&lt;&gt;"",A274+1,"")</f>
        <v/>
      </c>
      <c r="B275" s="5"/>
      <c r="C275" s="6"/>
      <c r="D275" s="6"/>
    </row>
    <row r="276" spans="1:4" x14ac:dyDescent="0.3">
      <c r="A276" s="4" t="str">
        <f>IF(Peserta[[#This Row],[Nama]]&lt;&gt;"",A275+1,"")</f>
        <v/>
      </c>
      <c r="B276" s="5"/>
      <c r="C276" s="6"/>
      <c r="D276" s="6"/>
    </row>
    <row r="277" spans="1:4" x14ac:dyDescent="0.3">
      <c r="A277" s="4" t="str">
        <f>IF(Peserta[[#This Row],[Nama]]&lt;&gt;"",A276+1,"")</f>
        <v/>
      </c>
      <c r="B277" s="5"/>
      <c r="C277" s="6"/>
      <c r="D277" s="6"/>
    </row>
    <row r="278" spans="1:4" x14ac:dyDescent="0.3">
      <c r="A278" s="4" t="str">
        <f>IF(Peserta[[#This Row],[Nama]]&lt;&gt;"",A277+1,"")</f>
        <v/>
      </c>
      <c r="B278" s="5"/>
      <c r="C278" s="6"/>
      <c r="D278" s="6"/>
    </row>
    <row r="279" spans="1:4" x14ac:dyDescent="0.3">
      <c r="A279" s="4" t="str">
        <f>IF(Peserta[[#This Row],[Nama]]&lt;&gt;"",A278+1,"")</f>
        <v/>
      </c>
      <c r="B279" s="5"/>
      <c r="C279" s="6"/>
      <c r="D279" s="6"/>
    </row>
    <row r="280" spans="1:4" x14ac:dyDescent="0.3">
      <c r="A280" s="4" t="str">
        <f>IF(Peserta[[#This Row],[Nama]]&lt;&gt;"",A279+1,"")</f>
        <v/>
      </c>
      <c r="B280" s="5"/>
      <c r="C280" s="6"/>
      <c r="D280" s="6"/>
    </row>
    <row r="281" spans="1:4" x14ac:dyDescent="0.3">
      <c r="A281" s="4" t="str">
        <f>IF(Peserta[[#This Row],[Nama]]&lt;&gt;"",A280+1,"")</f>
        <v/>
      </c>
      <c r="B281" s="5"/>
      <c r="C281" s="6"/>
      <c r="D281" s="6"/>
    </row>
    <row r="282" spans="1:4" x14ac:dyDescent="0.3">
      <c r="A282" s="4" t="str">
        <f>IF(Peserta[[#This Row],[Nama]]&lt;&gt;"",A281+1,"")</f>
        <v/>
      </c>
      <c r="B282" s="5"/>
      <c r="C282" s="6"/>
      <c r="D282" s="6"/>
    </row>
    <row r="283" spans="1:4" x14ac:dyDescent="0.3">
      <c r="A283" s="4" t="str">
        <f>IF(Peserta[[#This Row],[Nama]]&lt;&gt;"",A282+1,"")</f>
        <v/>
      </c>
      <c r="B283" s="5"/>
      <c r="C283" s="6"/>
      <c r="D283" s="6"/>
    </row>
    <row r="284" spans="1:4" x14ac:dyDescent="0.3">
      <c r="A284" s="4" t="str">
        <f>IF(Peserta[[#This Row],[Nama]]&lt;&gt;"",A283+1,"")</f>
        <v/>
      </c>
      <c r="B284" s="5"/>
      <c r="C284" s="6"/>
      <c r="D284" s="6"/>
    </row>
    <row r="285" spans="1:4" x14ac:dyDescent="0.3">
      <c r="A285" s="4" t="str">
        <f>IF(Peserta[[#This Row],[Nama]]&lt;&gt;"",A284+1,"")</f>
        <v/>
      </c>
      <c r="B285" s="5"/>
      <c r="C285" s="6"/>
      <c r="D285" s="6"/>
    </row>
    <row r="286" spans="1:4" x14ac:dyDescent="0.3">
      <c r="A286" s="4" t="str">
        <f>IF(Peserta[[#This Row],[Nama]]&lt;&gt;"",A285+1,"")</f>
        <v/>
      </c>
      <c r="B286" s="5"/>
      <c r="C286" s="6"/>
      <c r="D286" s="6"/>
    </row>
    <row r="287" spans="1:4" x14ac:dyDescent="0.3">
      <c r="A287" s="4" t="str">
        <f>IF(Peserta[[#This Row],[Nama]]&lt;&gt;"",A286+1,"")</f>
        <v/>
      </c>
      <c r="B287" s="5"/>
      <c r="C287" s="6"/>
      <c r="D287" s="6"/>
    </row>
    <row r="288" spans="1:4" x14ac:dyDescent="0.3">
      <c r="A288" s="4" t="str">
        <f>IF(Peserta[[#This Row],[Nama]]&lt;&gt;"",A287+1,"")</f>
        <v/>
      </c>
      <c r="B288" s="5"/>
      <c r="C288" s="6"/>
      <c r="D288" s="6"/>
    </row>
    <row r="289" spans="1:4" x14ac:dyDescent="0.3">
      <c r="A289" s="4" t="str">
        <f>IF(Peserta[[#This Row],[Nama]]&lt;&gt;"",A288+1,"")</f>
        <v/>
      </c>
      <c r="B289" s="5"/>
      <c r="C289" s="6"/>
      <c r="D289" s="6"/>
    </row>
    <row r="290" spans="1:4" x14ac:dyDescent="0.3">
      <c r="A290" s="4" t="str">
        <f>IF(Peserta[[#This Row],[Nama]]&lt;&gt;"",A289+1,"")</f>
        <v/>
      </c>
      <c r="B290" s="5"/>
      <c r="C290" s="6"/>
      <c r="D290" s="6"/>
    </row>
    <row r="291" spans="1:4" x14ac:dyDescent="0.3">
      <c r="A291" s="4" t="str">
        <f>IF(Peserta[[#This Row],[Nama]]&lt;&gt;"",A290+1,"")</f>
        <v/>
      </c>
      <c r="B291" s="5"/>
      <c r="C291" s="6"/>
      <c r="D291" s="6"/>
    </row>
    <row r="292" spans="1:4" x14ac:dyDescent="0.3">
      <c r="A292" s="4" t="str">
        <f>IF(Peserta[[#This Row],[Nama]]&lt;&gt;"",A291+1,"")</f>
        <v/>
      </c>
      <c r="B292" s="5"/>
      <c r="C292" s="6"/>
      <c r="D292" s="6"/>
    </row>
    <row r="293" spans="1:4" x14ac:dyDescent="0.3">
      <c r="A293" s="4" t="str">
        <f>IF(Peserta[[#This Row],[Nama]]&lt;&gt;"",A292+1,"")</f>
        <v/>
      </c>
      <c r="B293" s="5"/>
      <c r="C293" s="6"/>
      <c r="D293" s="6"/>
    </row>
    <row r="294" spans="1:4" x14ac:dyDescent="0.3">
      <c r="A294" s="4" t="str">
        <f>IF(Peserta[[#This Row],[Nama]]&lt;&gt;"",A293+1,"")</f>
        <v/>
      </c>
      <c r="B294" s="5"/>
      <c r="C294" s="6"/>
      <c r="D294" s="6"/>
    </row>
    <row r="295" spans="1:4" x14ac:dyDescent="0.3">
      <c r="A295" s="4" t="str">
        <f>IF(Peserta[[#This Row],[Nama]]&lt;&gt;"",A294+1,"")</f>
        <v/>
      </c>
      <c r="B295" s="5"/>
      <c r="C295" s="6"/>
      <c r="D295" s="6"/>
    </row>
    <row r="296" spans="1:4" x14ac:dyDescent="0.3">
      <c r="A296" s="4" t="str">
        <f>IF(Peserta[[#This Row],[Nama]]&lt;&gt;"",A295+1,"")</f>
        <v/>
      </c>
      <c r="B296" s="5"/>
      <c r="C296" s="6"/>
      <c r="D296" s="6"/>
    </row>
    <row r="297" spans="1:4" x14ac:dyDescent="0.3">
      <c r="A297" s="4" t="str">
        <f>IF(Peserta[[#This Row],[Nama]]&lt;&gt;"",A296+1,"")</f>
        <v/>
      </c>
      <c r="B297" s="5"/>
      <c r="C297" s="6"/>
      <c r="D297" s="6"/>
    </row>
    <row r="298" spans="1:4" x14ac:dyDescent="0.3">
      <c r="A298" s="4" t="str">
        <f>IF(Peserta[[#This Row],[Nama]]&lt;&gt;"",A297+1,"")</f>
        <v/>
      </c>
      <c r="B298" s="5"/>
      <c r="C298" s="6"/>
      <c r="D298" s="6"/>
    </row>
    <row r="299" spans="1:4" x14ac:dyDescent="0.3">
      <c r="A299" s="4" t="str">
        <f>IF(Peserta[[#This Row],[Nama]]&lt;&gt;"",A298+1,"")</f>
        <v/>
      </c>
      <c r="B299" s="5"/>
      <c r="C299" s="6"/>
      <c r="D299" s="6"/>
    </row>
    <row r="300" spans="1:4" x14ac:dyDescent="0.3">
      <c r="A300" s="4" t="str">
        <f>IF(Peserta[[#This Row],[Nama]]&lt;&gt;"",A299+1,"")</f>
        <v/>
      </c>
      <c r="B300" s="5"/>
      <c r="C300" s="6"/>
      <c r="D300" s="6"/>
    </row>
    <row r="301" spans="1:4" x14ac:dyDescent="0.3">
      <c r="A301" s="4" t="str">
        <f>IF(Peserta[[#This Row],[Nama]]&lt;&gt;"",A300+1,"")</f>
        <v/>
      </c>
      <c r="B301" s="5"/>
      <c r="C301" s="6"/>
      <c r="D301" s="6"/>
    </row>
    <row r="302" spans="1:4" x14ac:dyDescent="0.3">
      <c r="A302" s="4" t="str">
        <f>IF(Peserta[[#This Row],[Nama]]&lt;&gt;"",A301+1,"")</f>
        <v/>
      </c>
      <c r="B302" s="5"/>
      <c r="C302" s="6"/>
      <c r="D302" s="6"/>
    </row>
    <row r="303" spans="1:4" x14ac:dyDescent="0.3">
      <c r="A303" s="4" t="str">
        <f>IF(Peserta[[#This Row],[Nama]]&lt;&gt;"",A302+1,"")</f>
        <v/>
      </c>
      <c r="B303" s="5"/>
      <c r="C303" s="6"/>
      <c r="D303" s="6"/>
    </row>
    <row r="304" spans="1:4" x14ac:dyDescent="0.3">
      <c r="A304" s="4" t="str">
        <f>IF(Peserta[[#This Row],[Nama]]&lt;&gt;"",A303+1,"")</f>
        <v/>
      </c>
      <c r="B304" s="5"/>
      <c r="C304" s="6"/>
      <c r="D304" s="6"/>
    </row>
    <row r="305" spans="1:4" x14ac:dyDescent="0.3">
      <c r="A305" s="4" t="str">
        <f>IF(Peserta[[#This Row],[Nama]]&lt;&gt;"",A304+1,"")</f>
        <v/>
      </c>
      <c r="B305" s="5"/>
      <c r="C305" s="6"/>
      <c r="D305" s="6"/>
    </row>
    <row r="306" spans="1:4" x14ac:dyDescent="0.3">
      <c r="A306" s="4" t="str">
        <f>IF(Peserta[[#This Row],[Nama]]&lt;&gt;"",A305+1,"")</f>
        <v/>
      </c>
      <c r="B306" s="5"/>
      <c r="C306" s="6"/>
      <c r="D306" s="6"/>
    </row>
    <row r="307" spans="1:4" x14ac:dyDescent="0.3">
      <c r="A307" s="4" t="str">
        <f>IF(Peserta[[#This Row],[Nama]]&lt;&gt;"",A306+1,"")</f>
        <v/>
      </c>
      <c r="B307" s="5"/>
      <c r="C307" s="6"/>
      <c r="D307" s="6"/>
    </row>
    <row r="308" spans="1:4" x14ac:dyDescent="0.3">
      <c r="A308" s="4" t="str">
        <f>IF(Peserta[[#This Row],[Nama]]&lt;&gt;"",A307+1,"")</f>
        <v/>
      </c>
      <c r="B308" s="5"/>
      <c r="C308" s="6"/>
      <c r="D308" s="6"/>
    </row>
    <row r="309" spans="1:4" x14ac:dyDescent="0.3">
      <c r="A309" s="4" t="str">
        <f>IF(Peserta[[#This Row],[Nama]]&lt;&gt;"",A308+1,"")</f>
        <v/>
      </c>
      <c r="B309" s="5"/>
      <c r="C309" s="6"/>
      <c r="D309" s="6"/>
    </row>
    <row r="310" spans="1:4" x14ac:dyDescent="0.3">
      <c r="A310" s="4" t="str">
        <f>IF(Peserta[[#This Row],[Nama]]&lt;&gt;"",A309+1,"")</f>
        <v/>
      </c>
      <c r="B310" s="5"/>
      <c r="C310" s="6"/>
      <c r="D310" s="6"/>
    </row>
    <row r="311" spans="1:4" x14ac:dyDescent="0.3">
      <c r="A311" s="4" t="str">
        <f>IF(Peserta[[#This Row],[Nama]]&lt;&gt;"",A310+1,"")</f>
        <v/>
      </c>
      <c r="B311" s="5"/>
      <c r="C311" s="6"/>
      <c r="D311" s="6"/>
    </row>
    <row r="312" spans="1:4" x14ac:dyDescent="0.3">
      <c r="A312" s="4" t="str">
        <f>IF(Peserta[[#This Row],[Nama]]&lt;&gt;"",A311+1,"")</f>
        <v/>
      </c>
      <c r="B312" s="5"/>
      <c r="C312" s="6"/>
      <c r="D312" s="6"/>
    </row>
    <row r="313" spans="1:4" x14ac:dyDescent="0.3">
      <c r="A313" s="4" t="str">
        <f>IF(Peserta[[#This Row],[Nama]]&lt;&gt;"",A312+1,"")</f>
        <v/>
      </c>
      <c r="B313" s="5"/>
      <c r="C313" s="6"/>
      <c r="D313" s="6"/>
    </row>
    <row r="314" spans="1:4" x14ac:dyDescent="0.3">
      <c r="A314" s="4" t="str">
        <f>IF(Peserta[[#This Row],[Nama]]&lt;&gt;"",A313+1,"")</f>
        <v/>
      </c>
      <c r="B314" s="5"/>
      <c r="C314" s="6"/>
      <c r="D314" s="6"/>
    </row>
    <row r="315" spans="1:4" x14ac:dyDescent="0.3">
      <c r="A315" s="4" t="str">
        <f>IF(Peserta[[#This Row],[Nama]]&lt;&gt;"",A314+1,"")</f>
        <v/>
      </c>
      <c r="B315" s="5"/>
      <c r="C315" s="6"/>
      <c r="D315" s="6"/>
    </row>
    <row r="316" spans="1:4" x14ac:dyDescent="0.3">
      <c r="A316" s="4" t="str">
        <f>IF(Peserta[[#This Row],[Nama]]&lt;&gt;"",A315+1,"")</f>
        <v/>
      </c>
      <c r="B316" s="5"/>
      <c r="C316" s="6"/>
      <c r="D316" s="6"/>
    </row>
    <row r="317" spans="1:4" x14ac:dyDescent="0.3">
      <c r="A317" s="4" t="str">
        <f>IF(Peserta[[#This Row],[Nama]]&lt;&gt;"",A316+1,"")</f>
        <v/>
      </c>
      <c r="B317" s="5"/>
      <c r="C317" s="6"/>
      <c r="D317" s="6"/>
    </row>
    <row r="318" spans="1:4" x14ac:dyDescent="0.3">
      <c r="A318" s="4" t="str">
        <f>IF(Peserta[[#This Row],[Nama]]&lt;&gt;"",A317+1,"")</f>
        <v/>
      </c>
      <c r="B318" s="5"/>
      <c r="C318" s="6"/>
      <c r="D318" s="6"/>
    </row>
    <row r="319" spans="1:4" x14ac:dyDescent="0.3">
      <c r="A319" s="4" t="str">
        <f>IF(Peserta[[#This Row],[Nama]]&lt;&gt;"",A318+1,"")</f>
        <v/>
      </c>
      <c r="B319" s="5"/>
      <c r="C319" s="6"/>
      <c r="D319" s="6"/>
    </row>
    <row r="320" spans="1:4" x14ac:dyDescent="0.3">
      <c r="A320" s="4" t="str">
        <f>IF(Peserta[[#This Row],[Nama]]&lt;&gt;"",A319+1,"")</f>
        <v/>
      </c>
      <c r="B320" s="5"/>
      <c r="C320" s="6"/>
      <c r="D320" s="6"/>
    </row>
    <row r="321" spans="1:4" x14ac:dyDescent="0.3">
      <c r="A321" s="4" t="str">
        <f>IF(Peserta[[#This Row],[Nama]]&lt;&gt;"",A320+1,"")</f>
        <v/>
      </c>
      <c r="B321" s="5"/>
      <c r="C321" s="6"/>
      <c r="D321" s="6"/>
    </row>
    <row r="322" spans="1:4" x14ac:dyDescent="0.3">
      <c r="A322" s="4" t="str">
        <f>IF(Peserta[[#This Row],[Nama]]&lt;&gt;"",A321+1,"")</f>
        <v/>
      </c>
      <c r="B322" s="5"/>
      <c r="C322" s="6"/>
      <c r="D322" s="6"/>
    </row>
    <row r="323" spans="1:4" x14ac:dyDescent="0.3">
      <c r="A323" s="4" t="str">
        <f>IF(Peserta[[#This Row],[Nama]]&lt;&gt;"",A322+1,"")</f>
        <v/>
      </c>
      <c r="B323" s="5"/>
      <c r="C323" s="6"/>
      <c r="D323" s="6"/>
    </row>
    <row r="324" spans="1:4" x14ac:dyDescent="0.3">
      <c r="A324" s="4" t="str">
        <f>IF(Peserta[[#This Row],[Nama]]&lt;&gt;"",A323+1,"")</f>
        <v/>
      </c>
      <c r="B324" s="5"/>
      <c r="C324" s="6"/>
      <c r="D324" s="6"/>
    </row>
    <row r="325" spans="1:4" x14ac:dyDescent="0.3">
      <c r="A325" s="4" t="str">
        <f>IF(Peserta[[#This Row],[Nama]]&lt;&gt;"",A324+1,"")</f>
        <v/>
      </c>
      <c r="B325" s="5"/>
      <c r="C325" s="6"/>
      <c r="D325" s="6"/>
    </row>
    <row r="326" spans="1:4" x14ac:dyDescent="0.3">
      <c r="A326" s="4" t="str">
        <f>IF(Peserta[[#This Row],[Nama]]&lt;&gt;"",A325+1,"")</f>
        <v/>
      </c>
      <c r="B326" s="5"/>
      <c r="C326" s="6"/>
      <c r="D326" s="6"/>
    </row>
    <row r="327" spans="1:4" x14ac:dyDescent="0.3">
      <c r="A327" s="4" t="str">
        <f>IF(Peserta[[#This Row],[Nama]]&lt;&gt;"",A326+1,"")</f>
        <v/>
      </c>
      <c r="B327" s="5"/>
      <c r="C327" s="6"/>
      <c r="D327" s="6"/>
    </row>
    <row r="328" spans="1:4" x14ac:dyDescent="0.3">
      <c r="A328" s="4" t="str">
        <f>IF(Peserta[[#This Row],[Nama]]&lt;&gt;"",A327+1,"")</f>
        <v/>
      </c>
      <c r="B328" s="5"/>
      <c r="C328" s="6"/>
      <c r="D328" s="6"/>
    </row>
    <row r="329" spans="1:4" x14ac:dyDescent="0.3">
      <c r="A329" s="4" t="str">
        <f>IF(Peserta[[#This Row],[Nama]]&lt;&gt;"",A328+1,"")</f>
        <v/>
      </c>
      <c r="B329" s="5"/>
      <c r="C329" s="6"/>
      <c r="D329" s="6"/>
    </row>
    <row r="330" spans="1:4" x14ac:dyDescent="0.3">
      <c r="A330" s="4" t="str">
        <f>IF(Peserta[[#This Row],[Nama]]&lt;&gt;"",A329+1,"")</f>
        <v/>
      </c>
      <c r="B330" s="5"/>
      <c r="C330" s="6"/>
      <c r="D330" s="6"/>
    </row>
    <row r="331" spans="1:4" x14ac:dyDescent="0.3">
      <c r="A331" s="4" t="str">
        <f>IF(Peserta[[#This Row],[Nama]]&lt;&gt;"",A330+1,"")</f>
        <v/>
      </c>
      <c r="B331" s="5"/>
      <c r="C331" s="6"/>
      <c r="D331" s="6"/>
    </row>
    <row r="332" spans="1:4" x14ac:dyDescent="0.3">
      <c r="A332" s="4" t="str">
        <f>IF(Peserta[[#This Row],[Nama]]&lt;&gt;"",A331+1,"")</f>
        <v/>
      </c>
      <c r="B332" s="5"/>
      <c r="C332" s="6"/>
      <c r="D332" s="6"/>
    </row>
    <row r="333" spans="1:4" x14ac:dyDescent="0.3">
      <c r="A333" s="4" t="str">
        <f>IF(Peserta[[#This Row],[Nama]]&lt;&gt;"",A332+1,"")</f>
        <v/>
      </c>
      <c r="B333" s="5"/>
      <c r="C333" s="6"/>
      <c r="D333" s="6"/>
    </row>
    <row r="334" spans="1:4" x14ac:dyDescent="0.3">
      <c r="A334" s="4" t="str">
        <f>IF(Peserta[[#This Row],[Nama]]&lt;&gt;"",A333+1,"")</f>
        <v/>
      </c>
      <c r="B334" s="5"/>
      <c r="C334" s="6"/>
      <c r="D334" s="6"/>
    </row>
    <row r="335" spans="1:4" x14ac:dyDescent="0.3">
      <c r="A335" s="4" t="str">
        <f>IF(Peserta[[#This Row],[Nama]]&lt;&gt;"",A334+1,"")</f>
        <v/>
      </c>
      <c r="B335" s="5"/>
      <c r="C335" s="6"/>
      <c r="D335" s="6"/>
    </row>
    <row r="336" spans="1:4" x14ac:dyDescent="0.3">
      <c r="A336" s="4" t="str">
        <f>IF(Peserta[[#This Row],[Nama]]&lt;&gt;"",A335+1,"")</f>
        <v/>
      </c>
      <c r="B336" s="5"/>
      <c r="C336" s="6"/>
      <c r="D336" s="6"/>
    </row>
    <row r="337" spans="1:4" x14ac:dyDescent="0.3">
      <c r="A337" s="4" t="str">
        <f>IF(Peserta[[#This Row],[Nama]]&lt;&gt;"",A336+1,"")</f>
        <v/>
      </c>
      <c r="B337" s="5"/>
      <c r="C337" s="6"/>
      <c r="D337" s="6"/>
    </row>
    <row r="338" spans="1:4" x14ac:dyDescent="0.3">
      <c r="A338" s="4" t="str">
        <f>IF(Peserta[[#This Row],[Nama]]&lt;&gt;"",A337+1,"")</f>
        <v/>
      </c>
      <c r="B338" s="5"/>
      <c r="C338" s="6"/>
      <c r="D338" s="6"/>
    </row>
    <row r="339" spans="1:4" x14ac:dyDescent="0.3">
      <c r="A339" s="4" t="str">
        <f>IF(Peserta[[#This Row],[Nama]]&lt;&gt;"",A338+1,"")</f>
        <v/>
      </c>
      <c r="B339" s="5"/>
      <c r="C339" s="6"/>
      <c r="D339" s="6"/>
    </row>
    <row r="340" spans="1:4" x14ac:dyDescent="0.3">
      <c r="A340" s="4" t="str">
        <f>IF(Peserta[[#This Row],[Nama]]&lt;&gt;"",A339+1,"")</f>
        <v/>
      </c>
      <c r="B340" s="5"/>
      <c r="C340" s="6"/>
      <c r="D340" s="6"/>
    </row>
    <row r="341" spans="1:4" x14ac:dyDescent="0.3">
      <c r="A341" s="4" t="str">
        <f>IF(Peserta[[#This Row],[Nama]]&lt;&gt;"",A340+1,"")</f>
        <v/>
      </c>
      <c r="B341" s="5"/>
      <c r="C341" s="6"/>
      <c r="D341" s="6"/>
    </row>
    <row r="342" spans="1:4" x14ac:dyDescent="0.3">
      <c r="A342" s="4" t="str">
        <f>IF(Peserta[[#This Row],[Nama]]&lt;&gt;"",A341+1,"")</f>
        <v/>
      </c>
      <c r="B342" s="5"/>
      <c r="C342" s="6"/>
      <c r="D342" s="6"/>
    </row>
    <row r="343" spans="1:4" x14ac:dyDescent="0.3">
      <c r="A343" s="4" t="str">
        <f>IF(Peserta[[#This Row],[Nama]]&lt;&gt;"",A342+1,"")</f>
        <v/>
      </c>
      <c r="B343" s="5"/>
      <c r="C343" s="6"/>
      <c r="D343" s="6"/>
    </row>
    <row r="344" spans="1:4" x14ac:dyDescent="0.3">
      <c r="A344" s="4" t="str">
        <f>IF(Peserta[[#This Row],[Nama]]&lt;&gt;"",A343+1,"")</f>
        <v/>
      </c>
      <c r="B344" s="5"/>
      <c r="C344" s="6"/>
      <c r="D344" s="6"/>
    </row>
    <row r="345" spans="1:4" x14ac:dyDescent="0.3">
      <c r="A345" s="4" t="str">
        <f>IF(Peserta[[#This Row],[Nama]]&lt;&gt;"",A344+1,"")</f>
        <v/>
      </c>
      <c r="B345" s="5"/>
      <c r="C345" s="6"/>
      <c r="D345" s="6"/>
    </row>
    <row r="346" spans="1:4" x14ac:dyDescent="0.3">
      <c r="A346" s="4" t="str">
        <f>IF(Peserta[[#This Row],[Nama]]&lt;&gt;"",A345+1,"")</f>
        <v/>
      </c>
      <c r="B346" s="5"/>
      <c r="C346" s="6"/>
      <c r="D346" s="6"/>
    </row>
    <row r="347" spans="1:4" x14ac:dyDescent="0.3">
      <c r="A347" s="4" t="str">
        <f>IF(Peserta[[#This Row],[Nama]]&lt;&gt;"",A346+1,"")</f>
        <v/>
      </c>
      <c r="B347" s="5"/>
      <c r="C347" s="6"/>
      <c r="D347" s="6"/>
    </row>
    <row r="348" spans="1:4" x14ac:dyDescent="0.3">
      <c r="A348" s="4" t="str">
        <f>IF(Peserta[[#This Row],[Nama]]&lt;&gt;"",A347+1,"")</f>
        <v/>
      </c>
      <c r="B348" s="5"/>
      <c r="C348" s="6"/>
      <c r="D348" s="6"/>
    </row>
    <row r="349" spans="1:4" x14ac:dyDescent="0.3">
      <c r="A349" s="4" t="str">
        <f>IF(Peserta[[#This Row],[Nama]]&lt;&gt;"",A348+1,"")</f>
        <v/>
      </c>
      <c r="B349" s="5"/>
      <c r="C349" s="6"/>
      <c r="D349" s="6"/>
    </row>
    <row r="350" spans="1:4" x14ac:dyDescent="0.3">
      <c r="A350" s="4" t="str">
        <f>IF(Peserta[[#This Row],[Nama]]&lt;&gt;"",A349+1,"")</f>
        <v/>
      </c>
      <c r="B350" s="5"/>
      <c r="C350" s="6"/>
      <c r="D350" s="6"/>
    </row>
    <row r="351" spans="1:4" x14ac:dyDescent="0.3">
      <c r="A351" s="4" t="str">
        <f>IF(Peserta[[#This Row],[Nama]]&lt;&gt;"",A350+1,"")</f>
        <v/>
      </c>
      <c r="B351" s="5"/>
      <c r="C351" s="6"/>
      <c r="D351" s="6"/>
    </row>
    <row r="352" spans="1:4" x14ac:dyDescent="0.3">
      <c r="A352" s="4" t="str">
        <f>IF(Peserta[[#This Row],[Nama]]&lt;&gt;"",A351+1,"")</f>
        <v/>
      </c>
      <c r="B352" s="5"/>
      <c r="C352" s="6"/>
      <c r="D352" s="6"/>
    </row>
    <row r="353" spans="1:4" x14ac:dyDescent="0.3">
      <c r="A353" s="4" t="str">
        <f>IF(Peserta[[#This Row],[Nama]]&lt;&gt;"",A352+1,"")</f>
        <v/>
      </c>
      <c r="B353" s="5"/>
      <c r="C353" s="6"/>
      <c r="D353" s="6"/>
    </row>
    <row r="354" spans="1:4" x14ac:dyDescent="0.3">
      <c r="A354" s="4" t="str">
        <f>IF(Peserta[[#This Row],[Nama]]&lt;&gt;"",A353+1,"")</f>
        <v/>
      </c>
      <c r="B354" s="5"/>
      <c r="C354" s="6"/>
      <c r="D354" s="6"/>
    </row>
    <row r="355" spans="1:4" x14ac:dyDescent="0.3">
      <c r="A355" s="4" t="str">
        <f>IF(Peserta[[#This Row],[Nama]]&lt;&gt;"",A354+1,"")</f>
        <v/>
      </c>
      <c r="B355" s="5"/>
      <c r="C355" s="6"/>
      <c r="D355" s="6"/>
    </row>
    <row r="356" spans="1:4" x14ac:dyDescent="0.3">
      <c r="A356" s="4" t="str">
        <f>IF(Peserta[[#This Row],[Nama]]&lt;&gt;"",A355+1,"")</f>
        <v/>
      </c>
      <c r="B356" s="5"/>
      <c r="C356" s="6"/>
      <c r="D356" s="6"/>
    </row>
    <row r="357" spans="1:4" x14ac:dyDescent="0.3">
      <c r="A357" s="4" t="str">
        <f>IF(Peserta[[#This Row],[Nama]]&lt;&gt;"",A356+1,"")</f>
        <v/>
      </c>
      <c r="B357" s="5"/>
      <c r="C357" s="6"/>
      <c r="D357" s="6"/>
    </row>
    <row r="358" spans="1:4" x14ac:dyDescent="0.3">
      <c r="A358" s="4" t="str">
        <f>IF(Peserta[[#This Row],[Nama]]&lt;&gt;"",A357+1,"")</f>
        <v/>
      </c>
      <c r="B358" s="5"/>
      <c r="C358" s="6"/>
      <c r="D358" s="6"/>
    </row>
    <row r="359" spans="1:4" x14ac:dyDescent="0.3">
      <c r="A359" s="4" t="str">
        <f>IF(Peserta[[#This Row],[Nama]]&lt;&gt;"",A358+1,"")</f>
        <v/>
      </c>
      <c r="B359" s="5"/>
      <c r="C359" s="6"/>
      <c r="D359" s="6"/>
    </row>
    <row r="360" spans="1:4" x14ac:dyDescent="0.3">
      <c r="A360" s="4" t="str">
        <f>IF(Peserta[[#This Row],[Nama]]&lt;&gt;"",A359+1,"")</f>
        <v/>
      </c>
      <c r="B360" s="5"/>
      <c r="C360" s="6"/>
      <c r="D360" s="6"/>
    </row>
    <row r="361" spans="1:4" x14ac:dyDescent="0.3">
      <c r="A361" s="4" t="str">
        <f>IF(Peserta[[#This Row],[Nama]]&lt;&gt;"",A360+1,"")</f>
        <v/>
      </c>
      <c r="B361" s="5"/>
      <c r="C361" s="6"/>
      <c r="D361" s="6"/>
    </row>
    <row r="362" spans="1:4" x14ac:dyDescent="0.3">
      <c r="A362" s="4" t="str">
        <f>IF(Peserta[[#This Row],[Nama]]&lt;&gt;"",A361+1,"")</f>
        <v/>
      </c>
      <c r="B362" s="5"/>
      <c r="C362" s="6"/>
      <c r="D362" s="6"/>
    </row>
    <row r="363" spans="1:4" x14ac:dyDescent="0.3">
      <c r="A363" s="4" t="str">
        <f>IF(Peserta[[#This Row],[Nama]]&lt;&gt;"",A362+1,"")</f>
        <v/>
      </c>
      <c r="B363" s="5"/>
      <c r="C363" s="6"/>
      <c r="D363" s="6"/>
    </row>
    <row r="364" spans="1:4" x14ac:dyDescent="0.3">
      <c r="A364" s="4" t="str">
        <f>IF(Peserta[[#This Row],[Nama]]&lt;&gt;"",A363+1,"")</f>
        <v/>
      </c>
      <c r="B364" s="5"/>
      <c r="C364" s="6"/>
      <c r="D364" s="6"/>
    </row>
    <row r="365" spans="1:4" x14ac:dyDescent="0.3">
      <c r="A365" s="4" t="str">
        <f>IF(Peserta[[#This Row],[Nama]]&lt;&gt;"",A364+1,"")</f>
        <v/>
      </c>
      <c r="B365" s="5"/>
      <c r="C365" s="6"/>
      <c r="D365" s="6"/>
    </row>
    <row r="366" spans="1:4" x14ac:dyDescent="0.3">
      <c r="A366" s="4" t="str">
        <f>IF(Peserta[[#This Row],[Nama]]&lt;&gt;"",A365+1,"")</f>
        <v/>
      </c>
      <c r="B366" s="5"/>
      <c r="C366" s="6"/>
      <c r="D366" s="6"/>
    </row>
    <row r="367" spans="1:4" x14ac:dyDescent="0.3">
      <c r="A367" s="4" t="str">
        <f>IF(Peserta[[#This Row],[Nama]]&lt;&gt;"",A366+1,"")</f>
        <v/>
      </c>
      <c r="B367" s="5"/>
      <c r="C367" s="6"/>
      <c r="D367" s="6"/>
    </row>
    <row r="368" spans="1:4" x14ac:dyDescent="0.3">
      <c r="A368" s="4" t="str">
        <f>IF(Peserta[[#This Row],[Nama]]&lt;&gt;"",A367+1,"")</f>
        <v/>
      </c>
      <c r="B368" s="5"/>
      <c r="C368" s="6"/>
      <c r="D368" s="6"/>
    </row>
    <row r="369" spans="1:4" x14ac:dyDescent="0.3">
      <c r="A369" s="4" t="str">
        <f>IF(Peserta[[#This Row],[Nama]]&lt;&gt;"",A368+1,"")</f>
        <v/>
      </c>
      <c r="B369" s="5"/>
      <c r="C369" s="6"/>
      <c r="D369" s="6"/>
    </row>
    <row r="370" spans="1:4" x14ac:dyDescent="0.3">
      <c r="A370" s="4" t="str">
        <f>IF(Peserta[[#This Row],[Nama]]&lt;&gt;"",A369+1,"")</f>
        <v/>
      </c>
      <c r="B370" s="5"/>
      <c r="C370" s="6"/>
      <c r="D370" s="6"/>
    </row>
    <row r="371" spans="1:4" x14ac:dyDescent="0.3">
      <c r="A371" s="4" t="str">
        <f>IF(Peserta[[#This Row],[Nama]]&lt;&gt;"",A370+1,"")</f>
        <v/>
      </c>
      <c r="B371" s="5"/>
      <c r="C371" s="6"/>
      <c r="D371" s="6"/>
    </row>
    <row r="372" spans="1:4" x14ac:dyDescent="0.3">
      <c r="A372" s="4" t="str">
        <f>IF(Peserta[[#This Row],[Nama]]&lt;&gt;"",A371+1,"")</f>
        <v/>
      </c>
      <c r="B372" s="5"/>
      <c r="C372" s="6"/>
      <c r="D372" s="6"/>
    </row>
    <row r="373" spans="1:4" x14ac:dyDescent="0.3">
      <c r="A373" s="4" t="str">
        <f>IF(Peserta[[#This Row],[Nama]]&lt;&gt;"",A372+1,"")</f>
        <v/>
      </c>
      <c r="B373" s="5"/>
      <c r="C373" s="6"/>
      <c r="D373" s="6"/>
    </row>
    <row r="374" spans="1:4" x14ac:dyDescent="0.3">
      <c r="A374" s="4" t="str">
        <f>IF(Peserta[[#This Row],[Nama]]&lt;&gt;"",A373+1,"")</f>
        <v/>
      </c>
      <c r="B374" s="5"/>
      <c r="C374" s="6"/>
      <c r="D374" s="6"/>
    </row>
    <row r="375" spans="1:4" x14ac:dyDescent="0.3">
      <c r="A375" s="4" t="str">
        <f>IF(Peserta[[#This Row],[Nama]]&lt;&gt;"",A374+1,"")</f>
        <v/>
      </c>
      <c r="B375" s="5"/>
      <c r="C375" s="6"/>
      <c r="D375" s="6"/>
    </row>
    <row r="376" spans="1:4" x14ac:dyDescent="0.3">
      <c r="A376" s="4" t="str">
        <f>IF(Peserta[[#This Row],[Nama]]&lt;&gt;"",A375+1,"")</f>
        <v/>
      </c>
      <c r="B376" s="5"/>
      <c r="C376" s="6"/>
      <c r="D376" s="6"/>
    </row>
    <row r="377" spans="1:4" x14ac:dyDescent="0.3">
      <c r="A377" s="4" t="str">
        <f>IF(Peserta[[#This Row],[Nama]]&lt;&gt;"",A376+1,"")</f>
        <v/>
      </c>
      <c r="B377" s="5"/>
      <c r="C377" s="6"/>
      <c r="D377" s="6"/>
    </row>
    <row r="378" spans="1:4" x14ac:dyDescent="0.3">
      <c r="A378" s="4" t="str">
        <f>IF(Peserta[[#This Row],[Nama]]&lt;&gt;"",A377+1,"")</f>
        <v/>
      </c>
      <c r="B378" s="5"/>
      <c r="C378" s="6"/>
      <c r="D378" s="6"/>
    </row>
    <row r="379" spans="1:4" x14ac:dyDescent="0.3">
      <c r="A379" s="4" t="str">
        <f>IF(Peserta[[#This Row],[Nama]]&lt;&gt;"",A378+1,"")</f>
        <v/>
      </c>
      <c r="B379" s="5"/>
      <c r="C379" s="6"/>
      <c r="D379" s="6"/>
    </row>
    <row r="380" spans="1:4" x14ac:dyDescent="0.3">
      <c r="A380" s="4" t="str">
        <f>IF(Peserta[[#This Row],[Nama]]&lt;&gt;"",A379+1,"")</f>
        <v/>
      </c>
      <c r="B380" s="5"/>
      <c r="C380" s="6"/>
      <c r="D380" s="6"/>
    </row>
    <row r="381" spans="1:4" x14ac:dyDescent="0.3">
      <c r="A381" s="4" t="str">
        <f>IF(Peserta[[#This Row],[Nama]]&lt;&gt;"",A380+1,"")</f>
        <v/>
      </c>
      <c r="B381" s="5"/>
      <c r="C381" s="6"/>
      <c r="D381" s="6"/>
    </row>
    <row r="382" spans="1:4" x14ac:dyDescent="0.3">
      <c r="A382" s="4" t="str">
        <f>IF(Peserta[[#This Row],[Nama]]&lt;&gt;"",A381+1,"")</f>
        <v/>
      </c>
      <c r="B382" s="5"/>
      <c r="C382" s="6"/>
      <c r="D382" s="6"/>
    </row>
    <row r="383" spans="1:4" x14ac:dyDescent="0.3">
      <c r="A383" s="4" t="str">
        <f>IF(Peserta[[#This Row],[Nama]]&lt;&gt;"",A382+1,"")</f>
        <v/>
      </c>
      <c r="B383" s="5"/>
      <c r="C383" s="6"/>
      <c r="D383" s="6"/>
    </row>
    <row r="384" spans="1:4" x14ac:dyDescent="0.3">
      <c r="A384" s="4" t="str">
        <f>IF(Peserta[[#This Row],[Nama]]&lt;&gt;"",A383+1,"")</f>
        <v/>
      </c>
      <c r="B384" s="5"/>
      <c r="C384" s="6"/>
      <c r="D384" s="6"/>
    </row>
    <row r="385" spans="1:4" x14ac:dyDescent="0.3">
      <c r="A385" s="4" t="str">
        <f>IF(Peserta[[#This Row],[Nama]]&lt;&gt;"",A384+1,"")</f>
        <v/>
      </c>
      <c r="B385" s="5"/>
      <c r="C385" s="6"/>
      <c r="D385" s="6"/>
    </row>
    <row r="386" spans="1:4" x14ac:dyDescent="0.3">
      <c r="A386" s="4" t="str">
        <f>IF(Peserta[[#This Row],[Nama]]&lt;&gt;"",A385+1,"")</f>
        <v/>
      </c>
      <c r="B386" s="5"/>
      <c r="C386" s="6"/>
      <c r="D386" s="6"/>
    </row>
    <row r="387" spans="1:4" x14ac:dyDescent="0.3">
      <c r="A387" s="4" t="str">
        <f>IF(Peserta[[#This Row],[Nama]]&lt;&gt;"",A386+1,"")</f>
        <v/>
      </c>
      <c r="B387" s="5"/>
      <c r="C387" s="6"/>
      <c r="D387" s="6"/>
    </row>
    <row r="388" spans="1:4" x14ac:dyDescent="0.3">
      <c r="A388" s="4" t="str">
        <f>IF(Peserta[[#This Row],[Nama]]&lt;&gt;"",A387+1,"")</f>
        <v/>
      </c>
      <c r="B388" s="5"/>
      <c r="C388" s="6"/>
      <c r="D388" s="6"/>
    </row>
    <row r="389" spans="1:4" x14ac:dyDescent="0.3">
      <c r="A389" s="4" t="str">
        <f>IF(Peserta[[#This Row],[Nama]]&lt;&gt;"",A388+1,"")</f>
        <v/>
      </c>
      <c r="B389" s="5"/>
      <c r="C389" s="6"/>
      <c r="D389" s="6"/>
    </row>
    <row r="390" spans="1:4" x14ac:dyDescent="0.3">
      <c r="A390" s="4" t="str">
        <f>IF(Peserta[[#This Row],[Nama]]&lt;&gt;"",A389+1,"")</f>
        <v/>
      </c>
      <c r="B390" s="5"/>
      <c r="C390" s="6"/>
      <c r="D390" s="6"/>
    </row>
    <row r="391" spans="1:4" x14ac:dyDescent="0.3">
      <c r="A391" s="4" t="str">
        <f>IF(Peserta[[#This Row],[Nama]]&lt;&gt;"",A390+1,"")</f>
        <v/>
      </c>
      <c r="B391" s="5"/>
      <c r="C391" s="6"/>
      <c r="D391" s="6"/>
    </row>
    <row r="392" spans="1:4" x14ac:dyDescent="0.3">
      <c r="A392" s="4" t="str">
        <f>IF(Peserta[[#This Row],[Nama]]&lt;&gt;"",A391+1,"")</f>
        <v/>
      </c>
      <c r="B392" s="5"/>
      <c r="C392" s="6"/>
      <c r="D392" s="6"/>
    </row>
    <row r="393" spans="1:4" x14ac:dyDescent="0.3">
      <c r="A393" s="4" t="str">
        <f>IF(Peserta[[#This Row],[Nama]]&lt;&gt;"",A392+1,"")</f>
        <v/>
      </c>
      <c r="B393" s="5"/>
      <c r="C393" s="6"/>
      <c r="D393" s="6"/>
    </row>
    <row r="394" spans="1:4" x14ac:dyDescent="0.3">
      <c r="A394" s="4" t="str">
        <f>IF(Peserta[[#This Row],[Nama]]&lt;&gt;"",A393+1,"")</f>
        <v/>
      </c>
      <c r="B394" s="5"/>
      <c r="C394" s="6"/>
      <c r="D394" s="6"/>
    </row>
    <row r="395" spans="1:4" x14ac:dyDescent="0.3">
      <c r="A395" s="4" t="str">
        <f>IF(Peserta[[#This Row],[Nama]]&lt;&gt;"",A394+1,"")</f>
        <v/>
      </c>
      <c r="B395" s="5"/>
      <c r="C395" s="6"/>
      <c r="D395" s="6"/>
    </row>
    <row r="396" spans="1:4" x14ac:dyDescent="0.3">
      <c r="A396" s="4" t="str">
        <f>IF(Peserta[[#This Row],[Nama]]&lt;&gt;"",A395+1,"")</f>
        <v/>
      </c>
      <c r="B396" s="5"/>
      <c r="C396" s="6"/>
      <c r="D396" s="6"/>
    </row>
    <row r="397" spans="1:4" x14ac:dyDescent="0.3">
      <c r="A397" s="4" t="str">
        <f>IF(Peserta[[#This Row],[Nama]]&lt;&gt;"",A396+1,"")</f>
        <v/>
      </c>
      <c r="B397" s="5"/>
      <c r="C397" s="6"/>
      <c r="D397" s="6"/>
    </row>
    <row r="398" spans="1:4" x14ac:dyDescent="0.3">
      <c r="A398" s="4" t="str">
        <f>IF(Peserta[[#This Row],[Nama]]&lt;&gt;"",A397+1,"")</f>
        <v/>
      </c>
      <c r="B398" s="5"/>
      <c r="C398" s="6"/>
      <c r="D398" s="6"/>
    </row>
    <row r="399" spans="1:4" x14ac:dyDescent="0.3">
      <c r="A399" s="4" t="str">
        <f>IF(Peserta[[#This Row],[Nama]]&lt;&gt;"",A398+1,"")</f>
        <v/>
      </c>
      <c r="B399" s="5"/>
      <c r="C399" s="6"/>
      <c r="D399" s="6"/>
    </row>
    <row r="400" spans="1:4" x14ac:dyDescent="0.3">
      <c r="A400" s="4" t="str">
        <f>IF(Peserta[[#This Row],[Nama]]&lt;&gt;"",A399+1,"")</f>
        <v/>
      </c>
      <c r="B400" s="5"/>
      <c r="C400" s="6"/>
      <c r="D400" s="6"/>
    </row>
    <row r="401" spans="1:4" x14ac:dyDescent="0.3">
      <c r="A401" s="4" t="str">
        <f>IF(Peserta[[#This Row],[Nama]]&lt;&gt;"",A400+1,"")</f>
        <v/>
      </c>
      <c r="B401" s="5"/>
      <c r="C401" s="6"/>
      <c r="D401" s="6"/>
    </row>
    <row r="402" spans="1:4" x14ac:dyDescent="0.3">
      <c r="A402" s="4" t="str">
        <f>IF(Peserta[[#This Row],[Nama]]&lt;&gt;"",A401+1,"")</f>
        <v/>
      </c>
      <c r="B402" s="5"/>
      <c r="C402" s="6"/>
      <c r="D402" s="6"/>
    </row>
    <row r="403" spans="1:4" x14ac:dyDescent="0.3">
      <c r="A403" s="4" t="str">
        <f>IF(Peserta[[#This Row],[Nama]]&lt;&gt;"",A402+1,"")</f>
        <v/>
      </c>
      <c r="B403" s="5"/>
      <c r="C403" s="6"/>
      <c r="D403" s="6"/>
    </row>
    <row r="404" spans="1:4" x14ac:dyDescent="0.3">
      <c r="A404" s="4" t="str">
        <f>IF(Peserta[[#This Row],[Nama]]&lt;&gt;"",A403+1,"")</f>
        <v/>
      </c>
      <c r="B404" s="5"/>
      <c r="C404" s="6"/>
      <c r="D404" s="6"/>
    </row>
    <row r="405" spans="1:4" x14ac:dyDescent="0.3">
      <c r="A405" s="4" t="str">
        <f>IF(Peserta[[#This Row],[Nama]]&lt;&gt;"",A404+1,"")</f>
        <v/>
      </c>
      <c r="B405" s="5"/>
      <c r="C405" s="6"/>
      <c r="D405" s="6"/>
    </row>
    <row r="406" spans="1:4" x14ac:dyDescent="0.3">
      <c r="A406" s="4" t="str">
        <f>IF(Peserta[[#This Row],[Nama]]&lt;&gt;"",A405+1,"")</f>
        <v/>
      </c>
      <c r="B406" s="5"/>
      <c r="C406" s="6"/>
      <c r="D406" s="6"/>
    </row>
    <row r="407" spans="1:4" x14ac:dyDescent="0.3">
      <c r="A407" s="4" t="str">
        <f>IF(Peserta[[#This Row],[Nama]]&lt;&gt;"",A406+1,"")</f>
        <v/>
      </c>
      <c r="B407" s="5"/>
      <c r="C407" s="6"/>
      <c r="D407" s="6"/>
    </row>
    <row r="408" spans="1:4" x14ac:dyDescent="0.3">
      <c r="A408" s="4" t="str">
        <f>IF(Peserta[[#This Row],[Nama]]&lt;&gt;"",A407+1,"")</f>
        <v/>
      </c>
      <c r="B408" s="5"/>
      <c r="C408" s="6"/>
      <c r="D408" s="6"/>
    </row>
    <row r="409" spans="1:4" x14ac:dyDescent="0.3">
      <c r="A409" s="4" t="str">
        <f>IF(Peserta[[#This Row],[Nama]]&lt;&gt;"",A408+1,"")</f>
        <v/>
      </c>
      <c r="B409" s="5"/>
      <c r="C409" s="6"/>
      <c r="D409" s="6"/>
    </row>
    <row r="410" spans="1:4" x14ac:dyDescent="0.3">
      <c r="A410" s="4" t="str">
        <f>IF(Peserta[[#This Row],[Nama]]&lt;&gt;"",A409+1,"")</f>
        <v/>
      </c>
      <c r="B410" s="5"/>
      <c r="C410" s="6"/>
      <c r="D410" s="6"/>
    </row>
    <row r="411" spans="1:4" x14ac:dyDescent="0.3">
      <c r="A411" s="4" t="str">
        <f>IF(Peserta[[#This Row],[Nama]]&lt;&gt;"",A410+1,"")</f>
        <v/>
      </c>
      <c r="B411" s="5"/>
      <c r="C411" s="6"/>
      <c r="D411" s="6"/>
    </row>
    <row r="412" spans="1:4" x14ac:dyDescent="0.3">
      <c r="A412" s="4" t="str">
        <f>IF(Peserta[[#This Row],[Nama]]&lt;&gt;"",A411+1,"")</f>
        <v/>
      </c>
      <c r="B412" s="5"/>
      <c r="C412" s="6"/>
      <c r="D412" s="6"/>
    </row>
    <row r="413" spans="1:4" x14ac:dyDescent="0.3">
      <c r="A413" s="4" t="str">
        <f>IF(Peserta[[#This Row],[Nama]]&lt;&gt;"",A412+1,"")</f>
        <v/>
      </c>
      <c r="B413" s="5"/>
      <c r="C413" s="6"/>
      <c r="D413" s="6"/>
    </row>
    <row r="414" spans="1:4" x14ac:dyDescent="0.3">
      <c r="A414" s="4" t="str">
        <f>IF(Peserta[[#This Row],[Nama]]&lt;&gt;"",A413+1,"")</f>
        <v/>
      </c>
      <c r="B414" s="5"/>
      <c r="C414" s="6"/>
      <c r="D414" s="6"/>
    </row>
    <row r="415" spans="1:4" x14ac:dyDescent="0.3">
      <c r="A415" s="4" t="str">
        <f>IF(Peserta[[#This Row],[Nama]]&lt;&gt;"",A414+1,"")</f>
        <v/>
      </c>
      <c r="B415" s="5"/>
      <c r="C415" s="6"/>
      <c r="D415" s="6"/>
    </row>
    <row r="416" spans="1:4" x14ac:dyDescent="0.3">
      <c r="A416" s="4" t="str">
        <f>IF(Peserta[[#This Row],[Nama]]&lt;&gt;"",A415+1,"")</f>
        <v/>
      </c>
      <c r="B416" s="5"/>
      <c r="C416" s="6"/>
      <c r="D416" s="6"/>
    </row>
    <row r="417" spans="1:4" x14ac:dyDescent="0.3">
      <c r="A417" s="4" t="str">
        <f>IF(Peserta[[#This Row],[Nama]]&lt;&gt;"",A416+1,"")</f>
        <v/>
      </c>
      <c r="B417" s="5"/>
      <c r="C417" s="6"/>
      <c r="D417" s="6"/>
    </row>
    <row r="418" spans="1:4" x14ac:dyDescent="0.3">
      <c r="A418" s="4" t="str">
        <f>IF(Peserta[[#This Row],[Nama]]&lt;&gt;"",A417+1,"")</f>
        <v/>
      </c>
      <c r="B418" s="5"/>
      <c r="C418" s="6"/>
      <c r="D418" s="6"/>
    </row>
    <row r="419" spans="1:4" x14ac:dyDescent="0.3">
      <c r="A419" s="4" t="str">
        <f>IF(Peserta[[#This Row],[Nama]]&lt;&gt;"",A418+1,"")</f>
        <v/>
      </c>
      <c r="B419" s="5"/>
      <c r="C419" s="6"/>
      <c r="D419" s="6"/>
    </row>
    <row r="420" spans="1:4" x14ac:dyDescent="0.3">
      <c r="A420" s="4" t="str">
        <f>IF(Peserta[[#This Row],[Nama]]&lt;&gt;"",A419+1,"")</f>
        <v/>
      </c>
      <c r="B420" s="5"/>
      <c r="C420" s="6"/>
      <c r="D420" s="6"/>
    </row>
    <row r="421" spans="1:4" x14ac:dyDescent="0.3">
      <c r="A421" s="4" t="str">
        <f>IF(Peserta[[#This Row],[Nama]]&lt;&gt;"",A420+1,"")</f>
        <v/>
      </c>
      <c r="B421" s="5"/>
      <c r="C421" s="6"/>
      <c r="D421" s="6"/>
    </row>
    <row r="422" spans="1:4" x14ac:dyDescent="0.3">
      <c r="A422" s="4" t="str">
        <f>IF(Peserta[[#This Row],[Nama]]&lt;&gt;"",A421+1,"")</f>
        <v/>
      </c>
      <c r="B422" s="5"/>
      <c r="C422" s="6"/>
      <c r="D422" s="6"/>
    </row>
    <row r="423" spans="1:4" x14ac:dyDescent="0.3">
      <c r="A423" s="4" t="str">
        <f>IF(Peserta[[#This Row],[Nama]]&lt;&gt;"",A422+1,"")</f>
        <v/>
      </c>
      <c r="B423" s="5"/>
      <c r="C423" s="6"/>
      <c r="D423" s="6"/>
    </row>
    <row r="424" spans="1:4" x14ac:dyDescent="0.3">
      <c r="A424" s="4" t="str">
        <f>IF(Peserta[[#This Row],[Nama]]&lt;&gt;"",A423+1,"")</f>
        <v/>
      </c>
      <c r="B424" s="5"/>
      <c r="C424" s="6"/>
      <c r="D424" s="6"/>
    </row>
    <row r="425" spans="1:4" x14ac:dyDescent="0.3">
      <c r="A425" s="4" t="str">
        <f>IF(Peserta[[#This Row],[Nama]]&lt;&gt;"",A424+1,"")</f>
        <v/>
      </c>
      <c r="B425" s="5"/>
      <c r="C425" s="6"/>
      <c r="D425" s="6"/>
    </row>
    <row r="426" spans="1:4" x14ac:dyDescent="0.3">
      <c r="A426" s="4" t="str">
        <f>IF(Peserta[[#This Row],[Nama]]&lt;&gt;"",A425+1,"")</f>
        <v/>
      </c>
      <c r="B426" s="5"/>
      <c r="C426" s="6"/>
      <c r="D426" s="6"/>
    </row>
    <row r="427" spans="1:4" x14ac:dyDescent="0.3">
      <c r="A427" s="4" t="str">
        <f>IF(Peserta[[#This Row],[Nama]]&lt;&gt;"",A426+1,"")</f>
        <v/>
      </c>
      <c r="B427" s="5"/>
      <c r="C427" s="6"/>
      <c r="D427" s="6"/>
    </row>
    <row r="428" spans="1:4" x14ac:dyDescent="0.3">
      <c r="A428" s="4" t="str">
        <f>IF(Peserta[[#This Row],[Nama]]&lt;&gt;"",A427+1,"")</f>
        <v/>
      </c>
      <c r="B428" s="5"/>
      <c r="C428" s="6"/>
      <c r="D428" s="6"/>
    </row>
    <row r="429" spans="1:4" x14ac:dyDescent="0.3">
      <c r="A429" s="4" t="str">
        <f>IF(Peserta[[#This Row],[Nama]]&lt;&gt;"",A428+1,"")</f>
        <v/>
      </c>
      <c r="B429" s="5"/>
      <c r="C429" s="6"/>
      <c r="D429" s="6"/>
    </row>
    <row r="430" spans="1:4" x14ac:dyDescent="0.3">
      <c r="A430" s="4" t="str">
        <f>IF(Peserta[[#This Row],[Nama]]&lt;&gt;"",A429+1,"")</f>
        <v/>
      </c>
      <c r="B430" s="5"/>
      <c r="C430" s="6"/>
      <c r="D430" s="6"/>
    </row>
    <row r="431" spans="1:4" x14ac:dyDescent="0.3">
      <c r="A431" s="4" t="str">
        <f>IF(Peserta[[#This Row],[Nama]]&lt;&gt;"",A430+1,"")</f>
        <v/>
      </c>
      <c r="B431" s="5"/>
      <c r="C431" s="6"/>
      <c r="D431" s="6"/>
    </row>
    <row r="432" spans="1:4" x14ac:dyDescent="0.3">
      <c r="A432" s="4" t="str">
        <f>IF(Peserta[[#This Row],[Nama]]&lt;&gt;"",A431+1,"")</f>
        <v/>
      </c>
      <c r="B432" s="5"/>
      <c r="C432" s="6"/>
      <c r="D432" s="6"/>
    </row>
    <row r="433" spans="1:4" x14ac:dyDescent="0.3">
      <c r="A433" s="4" t="str">
        <f>IF(Peserta[[#This Row],[Nama]]&lt;&gt;"",A432+1,"")</f>
        <v/>
      </c>
      <c r="B433" s="5"/>
      <c r="C433" s="6"/>
      <c r="D433" s="6"/>
    </row>
    <row r="434" spans="1:4" x14ac:dyDescent="0.3">
      <c r="A434" s="4" t="str">
        <f>IF(Peserta[[#This Row],[Nama]]&lt;&gt;"",A433+1,"")</f>
        <v/>
      </c>
      <c r="B434" s="5"/>
      <c r="C434" s="6"/>
      <c r="D434" s="6"/>
    </row>
    <row r="435" spans="1:4" x14ac:dyDescent="0.3">
      <c r="A435" s="4" t="str">
        <f>IF(Peserta[[#This Row],[Nama]]&lt;&gt;"",A434+1,"")</f>
        <v/>
      </c>
      <c r="B435" s="5"/>
      <c r="C435" s="6"/>
      <c r="D435" s="6"/>
    </row>
    <row r="436" spans="1:4" x14ac:dyDescent="0.3">
      <c r="A436" s="4" t="str">
        <f>IF(Peserta[[#This Row],[Nama]]&lt;&gt;"",A435+1,"")</f>
        <v/>
      </c>
      <c r="B436" s="5"/>
      <c r="C436" s="6"/>
      <c r="D436" s="6"/>
    </row>
    <row r="437" spans="1:4" x14ac:dyDescent="0.3">
      <c r="A437" s="4" t="str">
        <f>IF(Peserta[[#This Row],[Nama]]&lt;&gt;"",A436+1,"")</f>
        <v/>
      </c>
      <c r="B437" s="5"/>
      <c r="C437" s="6"/>
      <c r="D437" s="6"/>
    </row>
    <row r="438" spans="1:4" x14ac:dyDescent="0.3">
      <c r="A438" s="4" t="str">
        <f>IF(Peserta[[#This Row],[Nama]]&lt;&gt;"",A437+1,"")</f>
        <v/>
      </c>
      <c r="B438" s="5"/>
      <c r="C438" s="6"/>
      <c r="D438" s="6"/>
    </row>
    <row r="439" spans="1:4" x14ac:dyDescent="0.3">
      <c r="A439" s="4" t="str">
        <f>IF(Peserta[[#This Row],[Nama]]&lt;&gt;"",A438+1,"")</f>
        <v/>
      </c>
      <c r="B439" s="5"/>
      <c r="C439" s="6"/>
      <c r="D439" s="6"/>
    </row>
    <row r="440" spans="1:4" x14ac:dyDescent="0.3">
      <c r="A440" s="4" t="str">
        <f>IF(Peserta[[#This Row],[Nama]]&lt;&gt;"",A439+1,"")</f>
        <v/>
      </c>
      <c r="B440" s="5"/>
      <c r="C440" s="6"/>
      <c r="D440" s="6"/>
    </row>
    <row r="441" spans="1:4" x14ac:dyDescent="0.3">
      <c r="A441" s="4" t="str">
        <f>IF(Peserta[[#This Row],[Nama]]&lt;&gt;"",A440+1,"")</f>
        <v/>
      </c>
      <c r="B441" s="5"/>
      <c r="C441" s="6"/>
      <c r="D441" s="6"/>
    </row>
    <row r="442" spans="1:4" x14ac:dyDescent="0.3">
      <c r="A442" s="4" t="str">
        <f>IF(Peserta[[#This Row],[Nama]]&lt;&gt;"",A441+1,"")</f>
        <v/>
      </c>
      <c r="B442" s="5"/>
      <c r="C442" s="6"/>
      <c r="D442" s="6"/>
    </row>
    <row r="443" spans="1:4" x14ac:dyDescent="0.3">
      <c r="A443" s="4" t="str">
        <f>IF(Peserta[[#This Row],[Nama]]&lt;&gt;"",A442+1,"")</f>
        <v/>
      </c>
      <c r="B443" s="5"/>
      <c r="C443" s="6"/>
      <c r="D443" s="6"/>
    </row>
    <row r="444" spans="1:4" x14ac:dyDescent="0.3">
      <c r="A444" s="4" t="str">
        <f>IF(Peserta[[#This Row],[Nama]]&lt;&gt;"",A443+1,"")</f>
        <v/>
      </c>
      <c r="B444" s="5"/>
      <c r="C444" s="6"/>
      <c r="D444" s="6"/>
    </row>
    <row r="445" spans="1:4" x14ac:dyDescent="0.3">
      <c r="A445" s="4" t="str">
        <f>IF(Peserta[[#This Row],[Nama]]&lt;&gt;"",A444+1,"")</f>
        <v/>
      </c>
      <c r="B445" s="5"/>
      <c r="C445" s="6"/>
      <c r="D445" s="6"/>
    </row>
    <row r="446" spans="1:4" x14ac:dyDescent="0.3">
      <c r="A446" s="4" t="str">
        <f>IF(Peserta[[#This Row],[Nama]]&lt;&gt;"",A445+1,"")</f>
        <v/>
      </c>
      <c r="B446" s="5"/>
      <c r="C446" s="6"/>
      <c r="D446" s="6"/>
    </row>
    <row r="447" spans="1:4" x14ac:dyDescent="0.3">
      <c r="A447" s="4" t="str">
        <f>IF(Peserta[[#This Row],[Nama]]&lt;&gt;"",A446+1,"")</f>
        <v/>
      </c>
      <c r="B447" s="5"/>
      <c r="C447" s="6"/>
      <c r="D447" s="6"/>
    </row>
    <row r="448" spans="1:4" x14ac:dyDescent="0.3">
      <c r="A448" s="4" t="str">
        <f>IF(Peserta[[#This Row],[Nama]]&lt;&gt;"",A447+1,"")</f>
        <v/>
      </c>
      <c r="B448" s="5"/>
      <c r="C448" s="6"/>
      <c r="D448" s="6"/>
    </row>
    <row r="449" spans="1:4" x14ac:dyDescent="0.3">
      <c r="A449" s="4" t="str">
        <f>IF(Peserta[[#This Row],[Nama]]&lt;&gt;"",A448+1,"")</f>
        <v/>
      </c>
      <c r="B449" s="5"/>
      <c r="C449" s="6"/>
      <c r="D449" s="6"/>
    </row>
    <row r="450" spans="1:4" x14ac:dyDescent="0.3">
      <c r="A450" s="4" t="str">
        <f>IF(Peserta[[#This Row],[Nama]]&lt;&gt;"",A449+1,"")</f>
        <v/>
      </c>
      <c r="B450" s="5"/>
      <c r="C450" s="6"/>
      <c r="D450" s="6"/>
    </row>
    <row r="451" spans="1:4" x14ac:dyDescent="0.3">
      <c r="A451" s="4" t="str">
        <f>IF(Peserta[[#This Row],[Nama]]&lt;&gt;"",A450+1,"")</f>
        <v/>
      </c>
      <c r="B451" s="5"/>
      <c r="C451" s="6"/>
      <c r="D451" s="6"/>
    </row>
    <row r="452" spans="1:4" x14ac:dyDescent="0.3">
      <c r="A452" s="4" t="str">
        <f>IF(Peserta[[#This Row],[Nama]]&lt;&gt;"",A451+1,"")</f>
        <v/>
      </c>
      <c r="B452" s="5"/>
      <c r="C452" s="6"/>
      <c r="D452" s="6"/>
    </row>
    <row r="453" spans="1:4" x14ac:dyDescent="0.3">
      <c r="A453" s="4" t="str">
        <f>IF(Peserta[[#This Row],[Nama]]&lt;&gt;"",A452+1,"")</f>
        <v/>
      </c>
      <c r="B453" s="5"/>
      <c r="C453" s="6"/>
      <c r="D453" s="6"/>
    </row>
    <row r="454" spans="1:4" x14ac:dyDescent="0.3">
      <c r="A454" s="4" t="str">
        <f>IF(Peserta[[#This Row],[Nama]]&lt;&gt;"",A453+1,"")</f>
        <v/>
      </c>
      <c r="B454" s="5"/>
      <c r="C454" s="6"/>
      <c r="D454" s="6"/>
    </row>
    <row r="455" spans="1:4" x14ac:dyDescent="0.3">
      <c r="A455" s="4" t="str">
        <f>IF(Peserta[[#This Row],[Nama]]&lt;&gt;"",A454+1,"")</f>
        <v/>
      </c>
      <c r="B455" s="5"/>
      <c r="C455" s="6"/>
      <c r="D455" s="6"/>
    </row>
    <row r="456" spans="1:4" x14ac:dyDescent="0.3">
      <c r="A456" s="4" t="str">
        <f>IF(Peserta[[#This Row],[Nama]]&lt;&gt;"",A455+1,"")</f>
        <v/>
      </c>
      <c r="B456" s="5"/>
      <c r="C456" s="6"/>
      <c r="D456" s="6"/>
    </row>
    <row r="457" spans="1:4" x14ac:dyDescent="0.3">
      <c r="A457" s="4" t="str">
        <f>IF(Peserta[[#This Row],[Nama]]&lt;&gt;"",A456+1,"")</f>
        <v/>
      </c>
      <c r="B457" s="5"/>
      <c r="C457" s="6"/>
      <c r="D457" s="6"/>
    </row>
    <row r="458" spans="1:4" x14ac:dyDescent="0.3">
      <c r="A458" s="4" t="str">
        <f>IF(Peserta[[#This Row],[Nama]]&lt;&gt;"",A457+1,"")</f>
        <v/>
      </c>
      <c r="B458" s="5"/>
      <c r="C458" s="6"/>
      <c r="D458" s="6"/>
    </row>
    <row r="459" spans="1:4" x14ac:dyDescent="0.3">
      <c r="A459" s="4" t="str">
        <f>IF(Peserta[[#This Row],[Nama]]&lt;&gt;"",A458+1,"")</f>
        <v/>
      </c>
      <c r="B459" s="5"/>
      <c r="C459" s="6"/>
      <c r="D459" s="6"/>
    </row>
    <row r="460" spans="1:4" x14ac:dyDescent="0.3">
      <c r="A460" s="4" t="str">
        <f>IF(Peserta[[#This Row],[Nama]]&lt;&gt;"",A459+1,"")</f>
        <v/>
      </c>
      <c r="B460" s="5"/>
      <c r="C460" s="6"/>
      <c r="D460" s="6"/>
    </row>
    <row r="461" spans="1:4" x14ac:dyDescent="0.3">
      <c r="A461" s="4" t="str">
        <f>IF(Peserta[[#This Row],[Nama]]&lt;&gt;"",A460+1,"")</f>
        <v/>
      </c>
      <c r="B461" s="5"/>
      <c r="C461" s="6"/>
      <c r="D461" s="6"/>
    </row>
    <row r="462" spans="1:4" x14ac:dyDescent="0.3">
      <c r="A462" s="4" t="str">
        <f>IF(Peserta[[#This Row],[Nama]]&lt;&gt;"",A461+1,"")</f>
        <v/>
      </c>
      <c r="B462" s="5"/>
      <c r="C462" s="6"/>
      <c r="D462" s="6"/>
    </row>
    <row r="463" spans="1:4" x14ac:dyDescent="0.3">
      <c r="A463" s="4" t="str">
        <f>IF(Peserta[[#This Row],[Nama]]&lt;&gt;"",A462+1,"")</f>
        <v/>
      </c>
      <c r="B463" s="5"/>
      <c r="C463" s="6"/>
      <c r="D463" s="6"/>
    </row>
    <row r="464" spans="1:4" x14ac:dyDescent="0.3">
      <c r="A464" s="4" t="str">
        <f>IF(Peserta[[#This Row],[Nama]]&lt;&gt;"",A463+1,"")</f>
        <v/>
      </c>
      <c r="B464" s="5"/>
      <c r="C464" s="6"/>
      <c r="D464" s="6"/>
    </row>
    <row r="465" spans="1:4" x14ac:dyDescent="0.3">
      <c r="A465" s="4" t="str">
        <f>IF(Peserta[[#This Row],[Nama]]&lt;&gt;"",A464+1,"")</f>
        <v/>
      </c>
      <c r="B465" s="5"/>
      <c r="C465" s="6"/>
      <c r="D465" s="6"/>
    </row>
    <row r="466" spans="1:4" x14ac:dyDescent="0.3">
      <c r="A466" s="4" t="str">
        <f>IF(Peserta[[#This Row],[Nama]]&lt;&gt;"",A465+1,"")</f>
        <v/>
      </c>
      <c r="B466" s="5"/>
      <c r="C466" s="6"/>
      <c r="D466" s="6"/>
    </row>
    <row r="467" spans="1:4" x14ac:dyDescent="0.3">
      <c r="A467" s="4" t="str">
        <f>IF(Peserta[[#This Row],[Nama]]&lt;&gt;"",A466+1,"")</f>
        <v/>
      </c>
      <c r="B467" s="5"/>
      <c r="C467" s="6"/>
      <c r="D467" s="6"/>
    </row>
    <row r="468" spans="1:4" x14ac:dyDescent="0.3">
      <c r="A468" s="4" t="str">
        <f>IF(Peserta[[#This Row],[Nama]]&lt;&gt;"",A467+1,"")</f>
        <v/>
      </c>
      <c r="B468" s="5"/>
      <c r="C468" s="6"/>
      <c r="D468" s="6"/>
    </row>
    <row r="469" spans="1:4" x14ac:dyDescent="0.3">
      <c r="A469" s="4" t="str">
        <f>IF(Peserta[[#This Row],[Nama]]&lt;&gt;"",A468+1,"")</f>
        <v/>
      </c>
      <c r="B469" s="5"/>
      <c r="C469" s="6"/>
      <c r="D469" s="6"/>
    </row>
    <row r="470" spans="1:4" x14ac:dyDescent="0.3">
      <c r="A470" s="4" t="str">
        <f>IF(Peserta[[#This Row],[Nama]]&lt;&gt;"",A469+1,"")</f>
        <v/>
      </c>
      <c r="B470" s="5"/>
      <c r="C470" s="6"/>
      <c r="D470" s="6"/>
    </row>
    <row r="471" spans="1:4" x14ac:dyDescent="0.3">
      <c r="A471" s="4" t="str">
        <f>IF(Peserta[[#This Row],[Nama]]&lt;&gt;"",A470+1,"")</f>
        <v/>
      </c>
      <c r="B471" s="5"/>
      <c r="C471" s="6"/>
      <c r="D471" s="6"/>
    </row>
    <row r="472" spans="1:4" x14ac:dyDescent="0.3">
      <c r="A472" s="4" t="str">
        <f>IF(Peserta[[#This Row],[Nama]]&lt;&gt;"",A471+1,"")</f>
        <v/>
      </c>
      <c r="B472" s="5"/>
      <c r="C472" s="6"/>
      <c r="D472" s="6"/>
    </row>
    <row r="473" spans="1:4" x14ac:dyDescent="0.3">
      <c r="A473" s="4" t="str">
        <f>IF(Peserta[[#This Row],[Nama]]&lt;&gt;"",A472+1,"")</f>
        <v/>
      </c>
      <c r="B473" s="5"/>
      <c r="C473" s="6"/>
      <c r="D473" s="6"/>
    </row>
    <row r="474" spans="1:4" x14ac:dyDescent="0.3">
      <c r="A474" s="4" t="str">
        <f>IF(Peserta[[#This Row],[Nama]]&lt;&gt;"",A473+1,"")</f>
        <v/>
      </c>
      <c r="B474" s="5"/>
      <c r="C474" s="6"/>
      <c r="D474" s="6"/>
    </row>
    <row r="475" spans="1:4" x14ac:dyDescent="0.3">
      <c r="A475" s="4" t="str">
        <f>IF(Peserta[[#This Row],[Nama]]&lt;&gt;"",A474+1,"")</f>
        <v/>
      </c>
      <c r="B475" s="5"/>
      <c r="C475" s="6"/>
      <c r="D475" s="6"/>
    </row>
    <row r="476" spans="1:4" x14ac:dyDescent="0.3">
      <c r="A476" s="4" t="str">
        <f>IF(Peserta[[#This Row],[Nama]]&lt;&gt;"",A475+1,"")</f>
        <v/>
      </c>
      <c r="B476" s="5"/>
      <c r="C476" s="6"/>
      <c r="D476" s="6"/>
    </row>
    <row r="477" spans="1:4" x14ac:dyDescent="0.3">
      <c r="A477" s="4" t="str">
        <f>IF(Peserta[[#This Row],[Nama]]&lt;&gt;"",A476+1,"")</f>
        <v/>
      </c>
      <c r="B477" s="5"/>
      <c r="C477" s="6"/>
      <c r="D477" s="6"/>
    </row>
    <row r="478" spans="1:4" x14ac:dyDescent="0.3">
      <c r="A478" s="4" t="str">
        <f>IF(Peserta[[#This Row],[Nama]]&lt;&gt;"",A477+1,"")</f>
        <v/>
      </c>
      <c r="B478" s="5"/>
      <c r="C478" s="6"/>
      <c r="D478" s="6"/>
    </row>
    <row r="479" spans="1:4" x14ac:dyDescent="0.3">
      <c r="A479" s="4" t="str">
        <f>IF(Peserta[[#This Row],[Nama]]&lt;&gt;"",A478+1,"")</f>
        <v/>
      </c>
      <c r="B479" s="5"/>
      <c r="C479" s="6"/>
      <c r="D479" s="6"/>
    </row>
    <row r="480" spans="1:4" x14ac:dyDescent="0.3">
      <c r="A480" s="4" t="str">
        <f>IF(Peserta[[#This Row],[Nama]]&lt;&gt;"",A479+1,"")</f>
        <v/>
      </c>
      <c r="B480" s="5"/>
      <c r="C480" s="6"/>
      <c r="D480" s="6"/>
    </row>
    <row r="481" spans="1:4" x14ac:dyDescent="0.3">
      <c r="A481" s="4" t="str">
        <f>IF(Peserta[[#This Row],[Nama]]&lt;&gt;"",A480+1,"")</f>
        <v/>
      </c>
      <c r="B481" s="5"/>
      <c r="C481" s="6"/>
      <c r="D481" s="6"/>
    </row>
    <row r="482" spans="1:4" x14ac:dyDescent="0.3">
      <c r="A482" s="4" t="str">
        <f>IF(Peserta[[#This Row],[Nama]]&lt;&gt;"",A481+1,"")</f>
        <v/>
      </c>
      <c r="B482" s="5"/>
      <c r="C482" s="6"/>
      <c r="D482" s="6"/>
    </row>
    <row r="483" spans="1:4" x14ac:dyDescent="0.3">
      <c r="A483" s="4" t="str">
        <f>IF(Peserta[[#This Row],[Nama]]&lt;&gt;"",A482+1,"")</f>
        <v/>
      </c>
      <c r="B483" s="5"/>
      <c r="C483" s="6"/>
      <c r="D483" s="6"/>
    </row>
    <row r="484" spans="1:4" x14ac:dyDescent="0.3">
      <c r="A484" s="4" t="str">
        <f>IF(Peserta[[#This Row],[Nama]]&lt;&gt;"",A483+1,"")</f>
        <v/>
      </c>
      <c r="B484" s="5"/>
      <c r="C484" s="6"/>
      <c r="D484" s="6"/>
    </row>
    <row r="485" spans="1:4" x14ac:dyDescent="0.3">
      <c r="A485" s="4" t="str">
        <f>IF(Peserta[[#This Row],[Nama]]&lt;&gt;"",A484+1,"")</f>
        <v/>
      </c>
      <c r="B485" s="5"/>
      <c r="C485" s="6"/>
      <c r="D485" s="6"/>
    </row>
    <row r="486" spans="1:4" x14ac:dyDescent="0.3">
      <c r="A486" s="4" t="str">
        <f>IF(Peserta[[#This Row],[Nama]]&lt;&gt;"",A485+1,"")</f>
        <v/>
      </c>
      <c r="B486" s="5"/>
      <c r="C486" s="6"/>
      <c r="D486" s="6"/>
    </row>
    <row r="487" spans="1:4" x14ac:dyDescent="0.3">
      <c r="A487" s="4" t="str">
        <f>IF(Peserta[[#This Row],[Nama]]&lt;&gt;"",A486+1,"")</f>
        <v/>
      </c>
      <c r="B487" s="5"/>
      <c r="C487" s="6"/>
      <c r="D487" s="6"/>
    </row>
    <row r="488" spans="1:4" x14ac:dyDescent="0.3">
      <c r="A488" s="4" t="str">
        <f>IF(Peserta[[#This Row],[Nama]]&lt;&gt;"",A487+1,"")</f>
        <v/>
      </c>
      <c r="B488" s="5"/>
      <c r="C488" s="6"/>
      <c r="D488" s="6"/>
    </row>
    <row r="489" spans="1:4" x14ac:dyDescent="0.3">
      <c r="A489" s="4" t="str">
        <f>IF(Peserta[[#This Row],[Nama]]&lt;&gt;"",A488+1,"")</f>
        <v/>
      </c>
      <c r="B489" s="5"/>
      <c r="C489" s="6"/>
      <c r="D489" s="6"/>
    </row>
    <row r="490" spans="1:4" x14ac:dyDescent="0.3">
      <c r="A490" s="4" t="str">
        <f>IF(Peserta[[#This Row],[Nama]]&lt;&gt;"",A489+1,"")</f>
        <v/>
      </c>
      <c r="B490" s="5"/>
      <c r="C490" s="6"/>
      <c r="D490" s="6"/>
    </row>
    <row r="491" spans="1:4" x14ac:dyDescent="0.3">
      <c r="A491" s="4" t="str">
        <f>IF(Peserta[[#This Row],[Nama]]&lt;&gt;"",A490+1,"")</f>
        <v/>
      </c>
      <c r="B491" s="5"/>
      <c r="C491" s="6"/>
      <c r="D491" s="6"/>
    </row>
    <row r="492" spans="1:4" x14ac:dyDescent="0.3">
      <c r="A492" s="4" t="str">
        <f>IF(Peserta[[#This Row],[Nama]]&lt;&gt;"",A491+1,"")</f>
        <v/>
      </c>
      <c r="B492" s="5"/>
      <c r="C492" s="6"/>
      <c r="D492" s="6"/>
    </row>
    <row r="493" spans="1:4" x14ac:dyDescent="0.3">
      <c r="A493" s="4" t="str">
        <f>IF(Peserta[[#This Row],[Nama]]&lt;&gt;"",A492+1,"")</f>
        <v/>
      </c>
      <c r="B493" s="5"/>
      <c r="C493" s="6"/>
      <c r="D493" s="6"/>
    </row>
    <row r="494" spans="1:4" x14ac:dyDescent="0.3">
      <c r="A494" s="4" t="str">
        <f>IF(Peserta[[#This Row],[Nama]]&lt;&gt;"",A493+1,"")</f>
        <v/>
      </c>
      <c r="B494" s="5"/>
      <c r="C494" s="6"/>
      <c r="D494" s="6"/>
    </row>
    <row r="495" spans="1:4" x14ac:dyDescent="0.3">
      <c r="A495" s="4" t="str">
        <f>IF(Peserta[[#This Row],[Nama]]&lt;&gt;"",A494+1,"")</f>
        <v/>
      </c>
      <c r="B495" s="5"/>
      <c r="C495" s="6"/>
      <c r="D495" s="6"/>
    </row>
    <row r="496" spans="1:4" x14ac:dyDescent="0.3">
      <c r="A496" s="4" t="str">
        <f>IF(Peserta[[#This Row],[Nama]]&lt;&gt;"",A495+1,"")</f>
        <v/>
      </c>
      <c r="B496" s="5"/>
      <c r="C496" s="6"/>
      <c r="D496" s="6"/>
    </row>
    <row r="497" spans="1:4" x14ac:dyDescent="0.3">
      <c r="A497" s="4" t="str">
        <f>IF(Peserta[[#This Row],[Nama]]&lt;&gt;"",A496+1,"")</f>
        <v/>
      </c>
      <c r="B497" s="5"/>
      <c r="C497" s="6"/>
      <c r="D497" s="6"/>
    </row>
    <row r="498" spans="1:4" x14ac:dyDescent="0.3">
      <c r="A498" s="4" t="str">
        <f>IF(Peserta[[#This Row],[Nama]]&lt;&gt;"",A497+1,"")</f>
        <v/>
      </c>
      <c r="B498" s="5"/>
      <c r="C498" s="6"/>
      <c r="D498" s="6"/>
    </row>
    <row r="499" spans="1:4" x14ac:dyDescent="0.3">
      <c r="A499" s="4" t="str">
        <f>IF(Peserta[[#This Row],[Nama]]&lt;&gt;"",A498+1,"")</f>
        <v/>
      </c>
      <c r="B499" s="5"/>
      <c r="C499" s="6"/>
      <c r="D499" s="6"/>
    </row>
    <row r="500" spans="1:4" x14ac:dyDescent="0.3">
      <c r="A500" s="4" t="str">
        <f>IF(Peserta[[#This Row],[Nama]]&lt;&gt;"",A499+1,"")</f>
        <v/>
      </c>
      <c r="B500" s="5"/>
      <c r="C500" s="6"/>
      <c r="D500" s="6"/>
    </row>
    <row r="501" spans="1:4" x14ac:dyDescent="0.3">
      <c r="A501" s="4" t="str">
        <f>IF(Peserta[[#This Row],[Nama]]&lt;&gt;"",A500+1,"")</f>
        <v/>
      </c>
      <c r="B501" s="5"/>
      <c r="C501" s="6"/>
      <c r="D501" s="6"/>
    </row>
    <row r="502" spans="1:4" x14ac:dyDescent="0.3">
      <c r="A502" s="4" t="str">
        <f>IF(Peserta[[#This Row],[Nama]]&lt;&gt;"",A501+1,"")</f>
        <v/>
      </c>
      <c r="B502" s="5"/>
      <c r="C502" s="6"/>
      <c r="D502" s="6"/>
    </row>
    <row r="503" spans="1:4" x14ac:dyDescent="0.3">
      <c r="A503" s="4" t="str">
        <f>IF(Peserta[[#This Row],[Nama]]&lt;&gt;"",A502+1,"")</f>
        <v/>
      </c>
      <c r="B503" s="5"/>
      <c r="C503" s="6"/>
      <c r="D503" s="6"/>
    </row>
    <row r="504" spans="1:4" x14ac:dyDescent="0.3">
      <c r="A504" s="4" t="str">
        <f>IF(Peserta[[#This Row],[Nama]]&lt;&gt;"",A503+1,"")</f>
        <v/>
      </c>
      <c r="B504" s="5"/>
      <c r="C504" s="6"/>
      <c r="D504" s="6"/>
    </row>
    <row r="505" spans="1:4" x14ac:dyDescent="0.3">
      <c r="A505" s="4" t="str">
        <f>IF(Peserta[[#This Row],[Nama]]&lt;&gt;"",A504+1,"")</f>
        <v/>
      </c>
      <c r="B505" s="5"/>
      <c r="C505" s="6"/>
      <c r="D505" s="6"/>
    </row>
    <row r="506" spans="1:4" x14ac:dyDescent="0.3">
      <c r="A506" s="4" t="str">
        <f>IF(Peserta[[#This Row],[Nama]]&lt;&gt;"",A505+1,"")</f>
        <v/>
      </c>
      <c r="B506" s="5"/>
      <c r="C506" s="6"/>
      <c r="D506" s="6"/>
    </row>
    <row r="507" spans="1:4" x14ac:dyDescent="0.3">
      <c r="A507" s="4" t="str">
        <f>IF(Peserta[[#This Row],[Nama]]&lt;&gt;"",A506+1,"")</f>
        <v/>
      </c>
      <c r="B507" s="5"/>
      <c r="C507" s="6"/>
      <c r="D507" s="6"/>
    </row>
    <row r="508" spans="1:4" x14ac:dyDescent="0.3">
      <c r="A508" s="4" t="str">
        <f>IF(Peserta[[#This Row],[Nama]]&lt;&gt;"",A507+1,"")</f>
        <v/>
      </c>
      <c r="B508" s="5"/>
      <c r="C508" s="6"/>
      <c r="D508" s="6"/>
    </row>
    <row r="509" spans="1:4" x14ac:dyDescent="0.3">
      <c r="A509" s="4" t="str">
        <f>IF(Peserta[[#This Row],[Nama]]&lt;&gt;"",A508+1,"")</f>
        <v/>
      </c>
      <c r="B509" s="5"/>
      <c r="C509" s="6"/>
      <c r="D509" s="6"/>
    </row>
    <row r="510" spans="1:4" x14ac:dyDescent="0.3">
      <c r="A510" s="4" t="str">
        <f>IF(Peserta[[#This Row],[Nama]]&lt;&gt;"",A509+1,"")</f>
        <v/>
      </c>
      <c r="B510" s="5"/>
      <c r="C510" s="6"/>
      <c r="D510" s="6"/>
    </row>
    <row r="511" spans="1:4" x14ac:dyDescent="0.3">
      <c r="A511" s="4" t="str">
        <f>IF(Peserta[[#This Row],[Nama]]&lt;&gt;"",A510+1,"")</f>
        <v/>
      </c>
      <c r="B511" s="5"/>
      <c r="C511" s="6"/>
      <c r="D511" s="6"/>
    </row>
    <row r="512" spans="1:4" x14ac:dyDescent="0.3">
      <c r="A512" s="4" t="str">
        <f>IF(Peserta[[#This Row],[Nama]]&lt;&gt;"",A511+1,"")</f>
        <v/>
      </c>
      <c r="B512" s="5"/>
      <c r="C512" s="6"/>
      <c r="D512" s="6"/>
    </row>
    <row r="513" spans="1:4" x14ac:dyDescent="0.3">
      <c r="A513" s="4" t="str">
        <f>IF(Peserta[[#This Row],[Nama]]&lt;&gt;"",A512+1,"")</f>
        <v/>
      </c>
      <c r="B513" s="5"/>
      <c r="C513" s="6"/>
      <c r="D513" s="6"/>
    </row>
    <row r="514" spans="1:4" x14ac:dyDescent="0.3">
      <c r="A514" s="4" t="str">
        <f>IF(Peserta[[#This Row],[Nama]]&lt;&gt;"",A513+1,"")</f>
        <v/>
      </c>
      <c r="B514" s="5"/>
      <c r="C514" s="6"/>
      <c r="D514" s="6"/>
    </row>
    <row r="515" spans="1:4" x14ac:dyDescent="0.3">
      <c r="A515" s="4" t="str">
        <f>IF(Peserta[[#This Row],[Nama]]&lt;&gt;"",A514+1,"")</f>
        <v/>
      </c>
      <c r="B515" s="5"/>
      <c r="C515" s="6"/>
      <c r="D515" s="6"/>
    </row>
    <row r="516" spans="1:4" x14ac:dyDescent="0.3">
      <c r="A516" s="4" t="str">
        <f>IF(Peserta[[#This Row],[Nama]]&lt;&gt;"",A515+1,"")</f>
        <v/>
      </c>
      <c r="B516" s="5"/>
      <c r="C516" s="6"/>
      <c r="D516" s="6"/>
    </row>
    <row r="517" spans="1:4" x14ac:dyDescent="0.3">
      <c r="A517" s="4" t="str">
        <f>IF(Peserta[[#This Row],[Nama]]&lt;&gt;"",A516+1,"")</f>
        <v/>
      </c>
      <c r="B517" s="5"/>
      <c r="C517" s="6"/>
      <c r="D517" s="6"/>
    </row>
    <row r="518" spans="1:4" x14ac:dyDescent="0.3">
      <c r="A518" s="4" t="str">
        <f>IF(Peserta[[#This Row],[Nama]]&lt;&gt;"",A517+1,"")</f>
        <v/>
      </c>
      <c r="B518" s="5"/>
      <c r="C518" s="6"/>
      <c r="D518" s="6"/>
    </row>
    <row r="519" spans="1:4" x14ac:dyDescent="0.3">
      <c r="A519" s="4" t="str">
        <f>IF(Peserta[[#This Row],[Nama]]&lt;&gt;"",A518+1,"")</f>
        <v/>
      </c>
      <c r="B519" s="5"/>
      <c r="C519" s="6"/>
      <c r="D519" s="6"/>
    </row>
    <row r="520" spans="1:4" x14ac:dyDescent="0.3">
      <c r="A520" s="4" t="str">
        <f>IF(Peserta[[#This Row],[Nama]]&lt;&gt;"",A519+1,"")</f>
        <v/>
      </c>
      <c r="B520" s="5"/>
      <c r="C520" s="6"/>
      <c r="D520" s="6"/>
    </row>
    <row r="521" spans="1:4" x14ac:dyDescent="0.3">
      <c r="A521" s="4" t="str">
        <f>IF(Peserta[[#This Row],[Nama]]&lt;&gt;"",A520+1,"")</f>
        <v/>
      </c>
      <c r="B521" s="5"/>
      <c r="C521" s="6"/>
      <c r="D521" s="6"/>
    </row>
    <row r="522" spans="1:4" x14ac:dyDescent="0.3">
      <c r="A522" s="4" t="str">
        <f>IF(Peserta[[#This Row],[Nama]]&lt;&gt;"",A521+1,"")</f>
        <v/>
      </c>
      <c r="B522" s="5"/>
      <c r="C522" s="6"/>
      <c r="D522" s="6"/>
    </row>
    <row r="523" spans="1:4" x14ac:dyDescent="0.3">
      <c r="A523" s="4" t="str">
        <f>IF(Peserta[[#This Row],[Nama]]&lt;&gt;"",A522+1,"")</f>
        <v/>
      </c>
      <c r="B523" s="5"/>
      <c r="C523" s="6"/>
      <c r="D523" s="6"/>
    </row>
    <row r="524" spans="1:4" x14ac:dyDescent="0.3">
      <c r="A524" s="4" t="str">
        <f>IF(Peserta[[#This Row],[Nama]]&lt;&gt;"",A523+1,"")</f>
        <v/>
      </c>
      <c r="B524" s="5"/>
      <c r="C524" s="6"/>
      <c r="D524" s="6"/>
    </row>
    <row r="525" spans="1:4" x14ac:dyDescent="0.3">
      <c r="A525" s="4" t="str">
        <f>IF(Peserta[[#This Row],[Nama]]&lt;&gt;"",A524+1,"")</f>
        <v/>
      </c>
      <c r="B525" s="5"/>
      <c r="C525" s="6"/>
      <c r="D525" s="6"/>
    </row>
    <row r="526" spans="1:4" x14ac:dyDescent="0.3">
      <c r="A526" s="4" t="str">
        <f>IF(Peserta[[#This Row],[Nama]]&lt;&gt;"",A525+1,"")</f>
        <v/>
      </c>
      <c r="B526" s="5"/>
      <c r="C526" s="6"/>
      <c r="D526" s="6"/>
    </row>
    <row r="527" spans="1:4" x14ac:dyDescent="0.3">
      <c r="A527" s="4" t="str">
        <f>IF(Peserta[[#This Row],[Nama]]&lt;&gt;"",A526+1,"")</f>
        <v/>
      </c>
      <c r="B527" s="5"/>
      <c r="C527" s="6"/>
      <c r="D527" s="6"/>
    </row>
    <row r="528" spans="1:4" x14ac:dyDescent="0.3">
      <c r="A528" s="4" t="str">
        <f>IF(Peserta[[#This Row],[Nama]]&lt;&gt;"",A527+1,"")</f>
        <v/>
      </c>
      <c r="B528" s="5"/>
      <c r="C528" s="6"/>
      <c r="D528" s="6"/>
    </row>
    <row r="529" spans="1:4" x14ac:dyDescent="0.3">
      <c r="A529" s="4" t="str">
        <f>IF(Peserta[[#This Row],[Nama]]&lt;&gt;"",A528+1,"")</f>
        <v/>
      </c>
      <c r="B529" s="5"/>
      <c r="C529" s="6"/>
      <c r="D529" s="6"/>
    </row>
    <row r="530" spans="1:4" x14ac:dyDescent="0.3">
      <c r="A530" s="4" t="str">
        <f>IF(Peserta[[#This Row],[Nama]]&lt;&gt;"",A529+1,"")</f>
        <v/>
      </c>
      <c r="B530" s="5"/>
      <c r="C530" s="6"/>
      <c r="D530" s="6"/>
    </row>
    <row r="531" spans="1:4" x14ac:dyDescent="0.3">
      <c r="A531" s="4" t="str">
        <f>IF(Peserta[[#This Row],[Nama]]&lt;&gt;"",A530+1,"")</f>
        <v/>
      </c>
      <c r="B531" s="5"/>
      <c r="C531" s="6"/>
      <c r="D531" s="6"/>
    </row>
    <row r="532" spans="1:4" x14ac:dyDescent="0.3">
      <c r="A532" s="4" t="str">
        <f>IF(Peserta[[#This Row],[Nama]]&lt;&gt;"",A531+1,"")</f>
        <v/>
      </c>
      <c r="B532" s="5"/>
      <c r="C532" s="6"/>
      <c r="D532" s="6"/>
    </row>
    <row r="533" spans="1:4" x14ac:dyDescent="0.3">
      <c r="A533" s="4" t="str">
        <f>IF(Peserta[[#This Row],[Nama]]&lt;&gt;"",A532+1,"")</f>
        <v/>
      </c>
      <c r="B533" s="5"/>
      <c r="C533" s="6"/>
      <c r="D533" s="6"/>
    </row>
    <row r="534" spans="1:4" x14ac:dyDescent="0.3">
      <c r="A534" s="4" t="str">
        <f>IF(Peserta[[#This Row],[Nama]]&lt;&gt;"",A533+1,"")</f>
        <v/>
      </c>
      <c r="B534" s="5"/>
      <c r="C534" s="6"/>
      <c r="D534" s="6"/>
    </row>
    <row r="535" spans="1:4" x14ac:dyDescent="0.3">
      <c r="A535" s="4" t="str">
        <f>IF(Peserta[[#This Row],[Nama]]&lt;&gt;"",A534+1,"")</f>
        <v/>
      </c>
      <c r="B535" s="5"/>
      <c r="C535" s="6"/>
      <c r="D535" s="6"/>
    </row>
    <row r="536" spans="1:4" x14ac:dyDescent="0.3">
      <c r="A536" s="4" t="str">
        <f>IF(Peserta[[#This Row],[Nama]]&lt;&gt;"",A535+1,"")</f>
        <v/>
      </c>
      <c r="B536" s="5"/>
      <c r="C536" s="6"/>
      <c r="D536" s="6"/>
    </row>
    <row r="537" spans="1:4" x14ac:dyDescent="0.3">
      <c r="A537" s="4" t="str">
        <f>IF(Peserta[[#This Row],[Nama]]&lt;&gt;"",A536+1,"")</f>
        <v/>
      </c>
      <c r="B537" s="5"/>
      <c r="C537" s="6"/>
      <c r="D537" s="6"/>
    </row>
    <row r="538" spans="1:4" x14ac:dyDescent="0.3">
      <c r="A538" s="4" t="str">
        <f>IF(Peserta[[#This Row],[Nama]]&lt;&gt;"",A537+1,"")</f>
        <v/>
      </c>
      <c r="B538" s="5"/>
      <c r="C538" s="6"/>
      <c r="D538" s="6"/>
    </row>
    <row r="539" spans="1:4" x14ac:dyDescent="0.3">
      <c r="A539" s="4" t="str">
        <f>IF(Peserta[[#This Row],[Nama]]&lt;&gt;"",A538+1,"")</f>
        <v/>
      </c>
      <c r="B539" s="5"/>
      <c r="C539" s="6"/>
      <c r="D539" s="6"/>
    </row>
    <row r="540" spans="1:4" x14ac:dyDescent="0.3">
      <c r="A540" s="4" t="str">
        <f>IF(Peserta[[#This Row],[Nama]]&lt;&gt;"",A539+1,"")</f>
        <v/>
      </c>
      <c r="B540" s="5"/>
      <c r="C540" s="6"/>
      <c r="D540" s="6"/>
    </row>
    <row r="541" spans="1:4" x14ac:dyDescent="0.3">
      <c r="A541" s="4" t="str">
        <f>IF(Peserta[[#This Row],[Nama]]&lt;&gt;"",A540+1,"")</f>
        <v/>
      </c>
      <c r="B541" s="5"/>
      <c r="C541" s="6"/>
      <c r="D541" s="6"/>
    </row>
    <row r="542" spans="1:4" x14ac:dyDescent="0.3">
      <c r="A542" s="4" t="str">
        <f>IF(Peserta[[#This Row],[Nama]]&lt;&gt;"",A541+1,"")</f>
        <v/>
      </c>
      <c r="B542" s="5"/>
      <c r="C542" s="6"/>
      <c r="D542" s="6"/>
    </row>
    <row r="543" spans="1:4" x14ac:dyDescent="0.3">
      <c r="A543" s="4" t="str">
        <f>IF(Peserta[[#This Row],[Nama]]&lt;&gt;"",A542+1,"")</f>
        <v/>
      </c>
      <c r="B543" s="5"/>
      <c r="C543" s="6"/>
      <c r="D543" s="6"/>
    </row>
    <row r="544" spans="1:4" x14ac:dyDescent="0.3">
      <c r="A544" s="4" t="str">
        <f>IF(Peserta[[#This Row],[Nama]]&lt;&gt;"",A543+1,"")</f>
        <v/>
      </c>
      <c r="B544" s="5"/>
      <c r="C544" s="6"/>
      <c r="D544" s="6"/>
    </row>
    <row r="545" spans="1:4" x14ac:dyDescent="0.3">
      <c r="A545" s="4" t="str">
        <f>IF(Peserta[[#This Row],[Nama]]&lt;&gt;"",A544+1,"")</f>
        <v/>
      </c>
      <c r="B545" s="5"/>
      <c r="C545" s="6"/>
      <c r="D545" s="6"/>
    </row>
    <row r="546" spans="1:4" x14ac:dyDescent="0.3">
      <c r="A546" s="4" t="str">
        <f>IF(Peserta[[#This Row],[Nama]]&lt;&gt;"",A545+1,"")</f>
        <v/>
      </c>
      <c r="B546" s="5"/>
      <c r="C546" s="6"/>
      <c r="D546" s="6"/>
    </row>
    <row r="547" spans="1:4" x14ac:dyDescent="0.3">
      <c r="A547" s="4" t="str">
        <f>IF(Peserta[[#This Row],[Nama]]&lt;&gt;"",A546+1,"")</f>
        <v/>
      </c>
      <c r="B547" s="5"/>
      <c r="C547" s="6"/>
      <c r="D547" s="6"/>
    </row>
    <row r="548" spans="1:4" x14ac:dyDescent="0.3">
      <c r="A548" s="4" t="str">
        <f>IF(Peserta[[#This Row],[Nama]]&lt;&gt;"",A547+1,"")</f>
        <v/>
      </c>
      <c r="B548" s="5"/>
      <c r="C548" s="6"/>
      <c r="D548" s="6"/>
    </row>
    <row r="549" spans="1:4" x14ac:dyDescent="0.3">
      <c r="A549" s="4" t="str">
        <f>IF(Peserta[[#This Row],[Nama]]&lt;&gt;"",A548+1,"")</f>
        <v/>
      </c>
      <c r="B549" s="5"/>
      <c r="C549" s="6"/>
      <c r="D549" s="6"/>
    </row>
    <row r="550" spans="1:4" x14ac:dyDescent="0.3">
      <c r="A550" s="4" t="str">
        <f>IF(Peserta[[#This Row],[Nama]]&lt;&gt;"",A549+1,"")</f>
        <v/>
      </c>
      <c r="B550" s="5"/>
      <c r="C550" s="6"/>
      <c r="D550" s="6"/>
    </row>
    <row r="551" spans="1:4" x14ac:dyDescent="0.3">
      <c r="A551" s="4" t="str">
        <f>IF(Peserta[[#This Row],[Nama]]&lt;&gt;"",A550+1,"")</f>
        <v/>
      </c>
      <c r="B551" s="5"/>
      <c r="C551" s="6"/>
      <c r="D551" s="6"/>
    </row>
    <row r="552" spans="1:4" x14ac:dyDescent="0.3">
      <c r="A552" s="4" t="str">
        <f>IF(Peserta[[#This Row],[Nama]]&lt;&gt;"",A551+1,"")</f>
        <v/>
      </c>
      <c r="B552" s="5"/>
      <c r="C552" s="6"/>
      <c r="D552" s="6"/>
    </row>
    <row r="553" spans="1:4" x14ac:dyDescent="0.3">
      <c r="A553" s="4" t="str">
        <f>IF(Peserta[[#This Row],[Nama]]&lt;&gt;"",A552+1,"")</f>
        <v/>
      </c>
      <c r="B553" s="5"/>
      <c r="C553" s="6"/>
      <c r="D553" s="6"/>
    </row>
    <row r="554" spans="1:4" x14ac:dyDescent="0.3">
      <c r="A554" s="4" t="str">
        <f>IF(Peserta[[#This Row],[Nama]]&lt;&gt;"",A553+1,"")</f>
        <v/>
      </c>
      <c r="B554" s="5"/>
      <c r="C554" s="6"/>
      <c r="D554" s="6"/>
    </row>
    <row r="555" spans="1:4" x14ac:dyDescent="0.3">
      <c r="A555" s="4" t="str">
        <f>IF(Peserta[[#This Row],[Nama]]&lt;&gt;"",A554+1,"")</f>
        <v/>
      </c>
      <c r="B555" s="5"/>
      <c r="C555" s="6"/>
      <c r="D555" s="6"/>
    </row>
    <row r="556" spans="1:4" x14ac:dyDescent="0.3">
      <c r="A556" s="4" t="str">
        <f>IF(Peserta[[#This Row],[Nama]]&lt;&gt;"",A555+1,"")</f>
        <v/>
      </c>
      <c r="B556" s="5"/>
      <c r="C556" s="6"/>
      <c r="D556" s="6"/>
    </row>
    <row r="557" spans="1:4" x14ac:dyDescent="0.3">
      <c r="A557" s="4" t="str">
        <f>IF(Peserta[[#This Row],[Nama]]&lt;&gt;"",A556+1,"")</f>
        <v/>
      </c>
      <c r="B557" s="5"/>
      <c r="C557" s="6"/>
      <c r="D557" s="6"/>
    </row>
    <row r="558" spans="1:4" x14ac:dyDescent="0.3">
      <c r="A558" s="4" t="str">
        <f>IF(Peserta[[#This Row],[Nama]]&lt;&gt;"",A557+1,"")</f>
        <v/>
      </c>
      <c r="B558" s="5"/>
      <c r="C558" s="6"/>
      <c r="D558" s="6"/>
    </row>
    <row r="559" spans="1:4" x14ac:dyDescent="0.3">
      <c r="A559" s="4" t="str">
        <f>IF(Peserta[[#This Row],[Nama]]&lt;&gt;"",A558+1,"")</f>
        <v/>
      </c>
      <c r="B559" s="5"/>
      <c r="C559" s="6"/>
      <c r="D559" s="6"/>
    </row>
    <row r="560" spans="1:4" x14ac:dyDescent="0.3">
      <c r="A560" s="4" t="str">
        <f>IF(Peserta[[#This Row],[Nama]]&lt;&gt;"",A559+1,"")</f>
        <v/>
      </c>
      <c r="B560" s="5"/>
      <c r="C560" s="6"/>
      <c r="D560" s="6"/>
    </row>
    <row r="561" spans="1:4" x14ac:dyDescent="0.3">
      <c r="A561" s="4" t="str">
        <f>IF(Peserta[[#This Row],[Nama]]&lt;&gt;"",A560+1,"")</f>
        <v/>
      </c>
      <c r="B561" s="5"/>
      <c r="C561" s="6"/>
      <c r="D561" s="6"/>
    </row>
    <row r="562" spans="1:4" x14ac:dyDescent="0.3">
      <c r="A562" s="4" t="str">
        <f>IF(Peserta[[#This Row],[Nama]]&lt;&gt;"",A561+1,"")</f>
        <v/>
      </c>
      <c r="B562" s="5"/>
      <c r="C562" s="6"/>
      <c r="D562" s="6"/>
    </row>
    <row r="563" spans="1:4" x14ac:dyDescent="0.3">
      <c r="A563" s="4" t="str">
        <f>IF(Peserta[[#This Row],[Nama]]&lt;&gt;"",A562+1,"")</f>
        <v/>
      </c>
      <c r="B563" s="5"/>
      <c r="C563" s="6"/>
      <c r="D563" s="6"/>
    </row>
    <row r="564" spans="1:4" x14ac:dyDescent="0.3">
      <c r="A564" s="4" t="str">
        <f>IF(Peserta[[#This Row],[Nama]]&lt;&gt;"",A563+1,"")</f>
        <v/>
      </c>
      <c r="B564" s="5"/>
      <c r="C564" s="6"/>
      <c r="D564" s="6"/>
    </row>
    <row r="565" spans="1:4" x14ac:dyDescent="0.3">
      <c r="A565" s="4" t="str">
        <f>IF(Peserta[[#This Row],[Nama]]&lt;&gt;"",A564+1,"")</f>
        <v/>
      </c>
      <c r="B565" s="5"/>
      <c r="C565" s="6"/>
      <c r="D565" s="6"/>
    </row>
    <row r="566" spans="1:4" x14ac:dyDescent="0.3">
      <c r="A566" s="4" t="str">
        <f>IF(Peserta[[#This Row],[Nama]]&lt;&gt;"",A565+1,"")</f>
        <v/>
      </c>
      <c r="B566" s="5"/>
      <c r="C566" s="6"/>
      <c r="D566" s="6"/>
    </row>
    <row r="567" spans="1:4" x14ac:dyDescent="0.3">
      <c r="A567" s="4" t="str">
        <f>IF(Peserta[[#This Row],[Nama]]&lt;&gt;"",A566+1,"")</f>
        <v/>
      </c>
      <c r="B567" s="5"/>
      <c r="C567" s="6"/>
      <c r="D567" s="6"/>
    </row>
    <row r="568" spans="1:4" x14ac:dyDescent="0.3">
      <c r="A568" s="4" t="str">
        <f>IF(Peserta[[#This Row],[Nama]]&lt;&gt;"",A567+1,"")</f>
        <v/>
      </c>
      <c r="B568" s="5"/>
      <c r="C568" s="6"/>
      <c r="D568" s="6"/>
    </row>
    <row r="569" spans="1:4" x14ac:dyDescent="0.3">
      <c r="A569" s="4" t="str">
        <f>IF(Peserta[[#This Row],[Nama]]&lt;&gt;"",A568+1,"")</f>
        <v/>
      </c>
      <c r="B569" s="5"/>
      <c r="C569" s="6"/>
      <c r="D569" s="6"/>
    </row>
    <row r="570" spans="1:4" x14ac:dyDescent="0.3">
      <c r="A570" s="4" t="str">
        <f>IF(Peserta[[#This Row],[Nama]]&lt;&gt;"",A569+1,"")</f>
        <v/>
      </c>
      <c r="B570" s="5"/>
      <c r="C570" s="6"/>
      <c r="D570" s="6"/>
    </row>
    <row r="571" spans="1:4" x14ac:dyDescent="0.3">
      <c r="A571" s="4" t="str">
        <f>IF(Peserta[[#This Row],[Nama]]&lt;&gt;"",A570+1,"")</f>
        <v/>
      </c>
      <c r="B571" s="5"/>
      <c r="C571" s="6"/>
      <c r="D571" s="6"/>
    </row>
    <row r="572" spans="1:4" x14ac:dyDescent="0.3">
      <c r="A572" s="4" t="str">
        <f>IF(Peserta[[#This Row],[Nama]]&lt;&gt;"",A571+1,"")</f>
        <v/>
      </c>
      <c r="B572" s="5"/>
      <c r="C572" s="6"/>
      <c r="D572" s="6"/>
    </row>
    <row r="573" spans="1:4" x14ac:dyDescent="0.3">
      <c r="A573" s="4" t="str">
        <f>IF(Peserta[[#This Row],[Nama]]&lt;&gt;"",A572+1,"")</f>
        <v/>
      </c>
      <c r="B573" s="5"/>
      <c r="C573" s="6"/>
      <c r="D573" s="6"/>
    </row>
    <row r="574" spans="1:4" x14ac:dyDescent="0.3">
      <c r="A574" s="4" t="str">
        <f>IF(Peserta[[#This Row],[Nama]]&lt;&gt;"",A573+1,"")</f>
        <v/>
      </c>
      <c r="B574" s="5"/>
      <c r="C574" s="6"/>
      <c r="D574" s="6"/>
    </row>
    <row r="575" spans="1:4" x14ac:dyDescent="0.3">
      <c r="A575" s="4" t="str">
        <f>IF(Peserta[[#This Row],[Nama]]&lt;&gt;"",A574+1,"")</f>
        <v/>
      </c>
      <c r="B575" s="5"/>
      <c r="C575" s="6"/>
      <c r="D575" s="6"/>
    </row>
    <row r="576" spans="1:4" x14ac:dyDescent="0.3">
      <c r="A576" s="4" t="str">
        <f>IF(Peserta[[#This Row],[Nama]]&lt;&gt;"",A575+1,"")</f>
        <v/>
      </c>
      <c r="B576" s="5"/>
      <c r="C576" s="6"/>
      <c r="D576" s="6"/>
    </row>
    <row r="577" spans="1:4" x14ac:dyDescent="0.3">
      <c r="A577" s="4" t="str">
        <f>IF(Peserta[[#This Row],[Nama]]&lt;&gt;"",A576+1,"")</f>
        <v/>
      </c>
      <c r="B577" s="5"/>
      <c r="C577" s="6"/>
      <c r="D577" s="6"/>
    </row>
    <row r="578" spans="1:4" x14ac:dyDescent="0.3">
      <c r="A578" s="4" t="str">
        <f>IF(Peserta[[#This Row],[Nama]]&lt;&gt;"",A577+1,"")</f>
        <v/>
      </c>
      <c r="B578" s="5"/>
      <c r="C578" s="6"/>
      <c r="D578" s="6"/>
    </row>
    <row r="579" spans="1:4" x14ac:dyDescent="0.3">
      <c r="A579" s="4" t="str">
        <f>IF(Peserta[[#This Row],[Nama]]&lt;&gt;"",A578+1,"")</f>
        <v/>
      </c>
      <c r="B579" s="5"/>
      <c r="C579" s="6"/>
      <c r="D579" s="6"/>
    </row>
    <row r="580" spans="1:4" x14ac:dyDescent="0.3">
      <c r="A580" s="4" t="str">
        <f>IF(Peserta[[#This Row],[Nama]]&lt;&gt;"",A579+1,"")</f>
        <v/>
      </c>
      <c r="B580" s="5"/>
      <c r="C580" s="6"/>
      <c r="D580" s="6"/>
    </row>
    <row r="581" spans="1:4" x14ac:dyDescent="0.3">
      <c r="A581" s="4" t="str">
        <f>IF(Peserta[[#This Row],[Nama]]&lt;&gt;"",A580+1,"")</f>
        <v/>
      </c>
      <c r="B581" s="5"/>
      <c r="C581" s="6"/>
      <c r="D581" s="6"/>
    </row>
    <row r="582" spans="1:4" x14ac:dyDescent="0.3">
      <c r="A582" s="4" t="str">
        <f>IF(Peserta[[#This Row],[Nama]]&lt;&gt;"",A581+1,"")</f>
        <v/>
      </c>
      <c r="B582" s="5"/>
      <c r="C582" s="6"/>
      <c r="D582" s="6"/>
    </row>
    <row r="583" spans="1:4" x14ac:dyDescent="0.3">
      <c r="A583" s="4" t="str">
        <f>IF(Peserta[[#This Row],[Nama]]&lt;&gt;"",A582+1,"")</f>
        <v/>
      </c>
      <c r="B583" s="5"/>
      <c r="C583" s="6"/>
      <c r="D583" s="6"/>
    </row>
    <row r="584" spans="1:4" x14ac:dyDescent="0.3">
      <c r="A584" s="4" t="str">
        <f>IF(Peserta[[#This Row],[Nama]]&lt;&gt;"",A583+1,"")</f>
        <v/>
      </c>
      <c r="B584" s="5"/>
      <c r="C584" s="6"/>
      <c r="D584" s="6"/>
    </row>
    <row r="585" spans="1:4" x14ac:dyDescent="0.3">
      <c r="A585" s="4" t="str">
        <f>IF(Peserta[[#This Row],[Nama]]&lt;&gt;"",A584+1,"")</f>
        <v/>
      </c>
      <c r="B585" s="5"/>
      <c r="C585" s="6"/>
      <c r="D585" s="6"/>
    </row>
    <row r="586" spans="1:4" x14ac:dyDescent="0.3">
      <c r="A586" s="4" t="str">
        <f>IF(Peserta[[#This Row],[Nama]]&lt;&gt;"",A585+1,"")</f>
        <v/>
      </c>
      <c r="B586" s="5"/>
      <c r="C586" s="6"/>
      <c r="D586" s="6"/>
    </row>
    <row r="587" spans="1:4" x14ac:dyDescent="0.3">
      <c r="A587" s="4" t="str">
        <f>IF(Peserta[[#This Row],[Nama]]&lt;&gt;"",A586+1,"")</f>
        <v/>
      </c>
      <c r="B587" s="5"/>
      <c r="C587" s="6"/>
      <c r="D587" s="6"/>
    </row>
    <row r="588" spans="1:4" x14ac:dyDescent="0.3">
      <c r="A588" s="4" t="str">
        <f>IF(Peserta[[#This Row],[Nama]]&lt;&gt;"",A587+1,"")</f>
        <v/>
      </c>
      <c r="B588" s="5"/>
      <c r="C588" s="6"/>
      <c r="D588" s="6"/>
    </row>
    <row r="589" spans="1:4" x14ac:dyDescent="0.3">
      <c r="A589" s="4" t="str">
        <f>IF(Peserta[[#This Row],[Nama]]&lt;&gt;"",A588+1,"")</f>
        <v/>
      </c>
      <c r="B589" s="5"/>
      <c r="C589" s="6"/>
      <c r="D589" s="6"/>
    </row>
    <row r="590" spans="1:4" x14ac:dyDescent="0.3">
      <c r="A590" s="4" t="str">
        <f>IF(Peserta[[#This Row],[Nama]]&lt;&gt;"",A589+1,"")</f>
        <v/>
      </c>
      <c r="B590" s="5"/>
      <c r="C590" s="6"/>
      <c r="D590" s="6"/>
    </row>
    <row r="591" spans="1:4" x14ac:dyDescent="0.3">
      <c r="A591" s="4" t="str">
        <f>IF(Peserta[[#This Row],[Nama]]&lt;&gt;"",A590+1,"")</f>
        <v/>
      </c>
      <c r="B591" s="5"/>
      <c r="C591" s="6"/>
      <c r="D591" s="6"/>
    </row>
    <row r="592" spans="1:4" x14ac:dyDescent="0.3">
      <c r="A592" s="4" t="str">
        <f>IF(Peserta[[#This Row],[Nama]]&lt;&gt;"",A591+1,"")</f>
        <v/>
      </c>
      <c r="B592" s="5"/>
      <c r="C592" s="6"/>
      <c r="D592" s="6"/>
    </row>
    <row r="593" spans="1:4" x14ac:dyDescent="0.3">
      <c r="A593" s="4" t="str">
        <f>IF(Peserta[[#This Row],[Nama]]&lt;&gt;"",A592+1,"")</f>
        <v/>
      </c>
      <c r="B593" s="5"/>
      <c r="C593" s="6"/>
      <c r="D593" s="6"/>
    </row>
    <row r="594" spans="1:4" x14ac:dyDescent="0.3">
      <c r="A594" s="4" t="str">
        <f>IF(Peserta[[#This Row],[Nama]]&lt;&gt;"",A593+1,"")</f>
        <v/>
      </c>
      <c r="B594" s="5"/>
      <c r="C594" s="6"/>
      <c r="D594" s="6"/>
    </row>
    <row r="595" spans="1:4" x14ac:dyDescent="0.3">
      <c r="A595" s="4" t="str">
        <f>IF(Peserta[[#This Row],[Nama]]&lt;&gt;"",A594+1,"")</f>
        <v/>
      </c>
      <c r="B595" s="5"/>
      <c r="C595" s="6"/>
      <c r="D595" s="6"/>
    </row>
    <row r="596" spans="1:4" x14ac:dyDescent="0.3">
      <c r="A596" s="4" t="str">
        <f>IF(Peserta[[#This Row],[Nama]]&lt;&gt;"",A595+1,"")</f>
        <v/>
      </c>
      <c r="B596" s="5"/>
      <c r="C596" s="6"/>
      <c r="D596" s="6"/>
    </row>
    <row r="597" spans="1:4" x14ac:dyDescent="0.3">
      <c r="A597" s="4" t="str">
        <f>IF(Peserta[[#This Row],[Nama]]&lt;&gt;"",A596+1,"")</f>
        <v/>
      </c>
      <c r="B597" s="5"/>
      <c r="C597" s="6"/>
      <c r="D597" s="6"/>
    </row>
    <row r="598" spans="1:4" x14ac:dyDescent="0.3">
      <c r="A598" s="4" t="str">
        <f>IF(Peserta[[#This Row],[Nama]]&lt;&gt;"",A597+1,"")</f>
        <v/>
      </c>
      <c r="B598" s="5"/>
      <c r="C598" s="6"/>
      <c r="D598" s="6"/>
    </row>
    <row r="599" spans="1:4" x14ac:dyDescent="0.3">
      <c r="A599" s="4" t="str">
        <f>IF(Peserta[[#This Row],[Nama]]&lt;&gt;"",A598+1,"")</f>
        <v/>
      </c>
      <c r="B599" s="5"/>
      <c r="C599" s="6"/>
      <c r="D599" s="6"/>
    </row>
    <row r="600" spans="1:4" x14ac:dyDescent="0.3">
      <c r="A600" s="4" t="str">
        <f>IF(Peserta[[#This Row],[Nama]]&lt;&gt;"",A599+1,"")</f>
        <v/>
      </c>
      <c r="B600" s="5"/>
      <c r="C600" s="6"/>
      <c r="D600" s="6"/>
    </row>
    <row r="601" spans="1:4" x14ac:dyDescent="0.3">
      <c r="A601" s="4" t="str">
        <f>IF(Peserta[[#This Row],[Nama]]&lt;&gt;"",A600+1,"")</f>
        <v/>
      </c>
      <c r="B601" s="5"/>
      <c r="C601" s="6"/>
      <c r="D601" s="6"/>
    </row>
    <row r="602" spans="1:4" x14ac:dyDescent="0.3">
      <c r="A602" s="4" t="str">
        <f>IF(Peserta[[#This Row],[Nama]]&lt;&gt;"",A601+1,"")</f>
        <v/>
      </c>
      <c r="B602" s="5"/>
      <c r="C602" s="6"/>
      <c r="D602" s="6"/>
    </row>
    <row r="603" spans="1:4" x14ac:dyDescent="0.3">
      <c r="A603" s="4" t="str">
        <f>IF(Peserta[[#This Row],[Nama]]&lt;&gt;"",A602+1,"")</f>
        <v/>
      </c>
      <c r="B603" s="5"/>
      <c r="C603" s="6"/>
      <c r="D603" s="6"/>
    </row>
    <row r="604" spans="1:4" x14ac:dyDescent="0.3">
      <c r="A604" s="4" t="str">
        <f>IF(Peserta[[#This Row],[Nama]]&lt;&gt;"",A603+1,"")</f>
        <v/>
      </c>
      <c r="B604" s="5"/>
      <c r="C604" s="6"/>
      <c r="D604" s="6"/>
    </row>
    <row r="605" spans="1:4" x14ac:dyDescent="0.3">
      <c r="A605" s="4" t="str">
        <f>IF(Peserta[[#This Row],[Nama]]&lt;&gt;"",A604+1,"")</f>
        <v/>
      </c>
      <c r="B605" s="5"/>
      <c r="C605" s="6"/>
      <c r="D605" s="6"/>
    </row>
    <row r="606" spans="1:4" x14ac:dyDescent="0.3">
      <c r="A606" s="4" t="str">
        <f>IF(Peserta[[#This Row],[Nama]]&lt;&gt;"",A605+1,"")</f>
        <v/>
      </c>
      <c r="B606" s="5"/>
      <c r="C606" s="6"/>
      <c r="D606" s="6"/>
    </row>
    <row r="607" spans="1:4" x14ac:dyDescent="0.3">
      <c r="A607" s="4" t="str">
        <f>IF(Peserta[[#This Row],[Nama]]&lt;&gt;"",A606+1,"")</f>
        <v/>
      </c>
      <c r="B607" s="5"/>
      <c r="C607" s="6"/>
      <c r="D607" s="6"/>
    </row>
    <row r="608" spans="1:4" x14ac:dyDescent="0.3">
      <c r="A608" s="4" t="str">
        <f>IF(Peserta[[#This Row],[Nama]]&lt;&gt;"",A607+1,"")</f>
        <v/>
      </c>
      <c r="B608" s="5"/>
      <c r="C608" s="6"/>
      <c r="D608" s="6"/>
    </row>
    <row r="609" spans="1:4" x14ac:dyDescent="0.3">
      <c r="A609" s="4" t="str">
        <f>IF(Peserta[[#This Row],[Nama]]&lt;&gt;"",A608+1,"")</f>
        <v/>
      </c>
      <c r="B609" s="5"/>
      <c r="C609" s="6"/>
      <c r="D609" s="6"/>
    </row>
    <row r="610" spans="1:4" x14ac:dyDescent="0.3">
      <c r="A610" s="4" t="str">
        <f>IF(Peserta[[#This Row],[Nama]]&lt;&gt;"",A609+1,"")</f>
        <v/>
      </c>
      <c r="B610" s="5"/>
      <c r="C610" s="6"/>
      <c r="D610" s="6"/>
    </row>
    <row r="611" spans="1:4" x14ac:dyDescent="0.3">
      <c r="A611" s="4" t="str">
        <f>IF(Peserta[[#This Row],[Nama]]&lt;&gt;"",A610+1,"")</f>
        <v/>
      </c>
      <c r="B611" s="5"/>
      <c r="C611" s="6"/>
      <c r="D611" s="6"/>
    </row>
    <row r="612" spans="1:4" x14ac:dyDescent="0.3">
      <c r="A612" s="4" t="str">
        <f>IF(Peserta[[#This Row],[Nama]]&lt;&gt;"",A611+1,"")</f>
        <v/>
      </c>
      <c r="B612" s="5"/>
      <c r="C612" s="6"/>
      <c r="D612" s="6"/>
    </row>
    <row r="613" spans="1:4" x14ac:dyDescent="0.3">
      <c r="A613" s="4" t="str">
        <f>IF(Peserta[[#This Row],[Nama]]&lt;&gt;"",A612+1,"")</f>
        <v/>
      </c>
      <c r="B613" s="5"/>
      <c r="C613" s="6"/>
      <c r="D613" s="6"/>
    </row>
    <row r="614" spans="1:4" x14ac:dyDescent="0.3">
      <c r="A614" s="4" t="str">
        <f>IF(Peserta[[#This Row],[Nama]]&lt;&gt;"",A613+1,"")</f>
        <v/>
      </c>
      <c r="B614" s="5"/>
      <c r="C614" s="6"/>
      <c r="D614" s="6"/>
    </row>
    <row r="615" spans="1:4" x14ac:dyDescent="0.3">
      <c r="A615" s="4" t="str">
        <f>IF(Peserta[[#This Row],[Nama]]&lt;&gt;"",A614+1,"")</f>
        <v/>
      </c>
      <c r="B615" s="5"/>
      <c r="C615" s="6"/>
      <c r="D615" s="6"/>
    </row>
    <row r="616" spans="1:4" x14ac:dyDescent="0.3">
      <c r="A616" s="4" t="str">
        <f>IF(Peserta[[#This Row],[Nama]]&lt;&gt;"",A615+1,"")</f>
        <v/>
      </c>
      <c r="B616" s="5"/>
      <c r="C616" s="6"/>
      <c r="D616" s="6"/>
    </row>
    <row r="617" spans="1:4" x14ac:dyDescent="0.3">
      <c r="A617" s="4" t="str">
        <f>IF(Peserta[[#This Row],[Nama]]&lt;&gt;"",A616+1,"")</f>
        <v/>
      </c>
      <c r="B617" s="5"/>
      <c r="C617" s="6"/>
      <c r="D617" s="6"/>
    </row>
    <row r="618" spans="1:4" x14ac:dyDescent="0.3">
      <c r="A618" s="4" t="str">
        <f>IF(Peserta[[#This Row],[Nama]]&lt;&gt;"",A617+1,"")</f>
        <v/>
      </c>
      <c r="B618" s="5"/>
      <c r="C618" s="6"/>
      <c r="D618" s="6"/>
    </row>
    <row r="619" spans="1:4" x14ac:dyDescent="0.3">
      <c r="A619" s="4" t="str">
        <f>IF(Peserta[[#This Row],[Nama]]&lt;&gt;"",A618+1,"")</f>
        <v/>
      </c>
      <c r="B619" s="5"/>
      <c r="C619" s="6"/>
      <c r="D619" s="6"/>
    </row>
    <row r="620" spans="1:4" x14ac:dyDescent="0.3">
      <c r="A620" s="4" t="str">
        <f>IF(Peserta[[#This Row],[Nama]]&lt;&gt;"",A619+1,"")</f>
        <v/>
      </c>
      <c r="B620" s="5"/>
      <c r="C620" s="6"/>
      <c r="D620" s="6"/>
    </row>
    <row r="621" spans="1:4" x14ac:dyDescent="0.3">
      <c r="A621" s="4" t="str">
        <f>IF(Peserta[[#This Row],[Nama]]&lt;&gt;"",A620+1,"")</f>
        <v/>
      </c>
      <c r="B621" s="5"/>
      <c r="C621" s="6"/>
      <c r="D621" s="6"/>
    </row>
    <row r="622" spans="1:4" x14ac:dyDescent="0.3">
      <c r="A622" s="4" t="str">
        <f>IF(Peserta[[#This Row],[Nama]]&lt;&gt;"",A621+1,"")</f>
        <v/>
      </c>
      <c r="B622" s="5"/>
      <c r="C622" s="6"/>
      <c r="D622" s="6"/>
    </row>
    <row r="623" spans="1:4" x14ac:dyDescent="0.3">
      <c r="A623" s="4" t="str">
        <f>IF(Peserta[[#This Row],[Nama]]&lt;&gt;"",A622+1,"")</f>
        <v/>
      </c>
      <c r="B623" s="5"/>
      <c r="C623" s="6"/>
      <c r="D623" s="6"/>
    </row>
    <row r="624" spans="1:4" x14ac:dyDescent="0.3">
      <c r="A624" s="4" t="str">
        <f>IF(Peserta[[#This Row],[Nama]]&lt;&gt;"",A623+1,"")</f>
        <v/>
      </c>
      <c r="B624" s="5"/>
      <c r="C624" s="6"/>
      <c r="D624" s="6"/>
    </row>
    <row r="625" spans="1:4" x14ac:dyDescent="0.3">
      <c r="A625" s="4" t="str">
        <f>IF(Peserta[[#This Row],[Nama]]&lt;&gt;"",A624+1,"")</f>
        <v/>
      </c>
      <c r="B625" s="5"/>
      <c r="C625" s="6"/>
      <c r="D625" s="6"/>
    </row>
    <row r="626" spans="1:4" x14ac:dyDescent="0.3">
      <c r="A626" s="4" t="str">
        <f>IF(Peserta[[#This Row],[Nama]]&lt;&gt;"",A625+1,"")</f>
        <v/>
      </c>
      <c r="B626" s="5"/>
      <c r="C626" s="6"/>
      <c r="D626" s="6"/>
    </row>
    <row r="627" spans="1:4" x14ac:dyDescent="0.3">
      <c r="A627" s="4" t="str">
        <f>IF(Peserta[[#This Row],[Nama]]&lt;&gt;"",A626+1,"")</f>
        <v/>
      </c>
      <c r="B627" s="5"/>
      <c r="C627" s="6"/>
      <c r="D627" s="6"/>
    </row>
    <row r="628" spans="1:4" x14ac:dyDescent="0.3">
      <c r="A628" s="4" t="str">
        <f>IF(Peserta[[#This Row],[Nama]]&lt;&gt;"",A627+1,"")</f>
        <v/>
      </c>
      <c r="B628" s="5"/>
      <c r="C628" s="6"/>
      <c r="D628" s="6"/>
    </row>
    <row r="629" spans="1:4" x14ac:dyDescent="0.3">
      <c r="A629" s="4" t="str">
        <f>IF(Peserta[[#This Row],[Nama]]&lt;&gt;"",A628+1,"")</f>
        <v/>
      </c>
      <c r="B629" s="5"/>
      <c r="C629" s="6"/>
      <c r="D629" s="6"/>
    </row>
    <row r="630" spans="1:4" x14ac:dyDescent="0.3">
      <c r="A630" s="4" t="str">
        <f>IF(Peserta[[#This Row],[Nama]]&lt;&gt;"",A629+1,"")</f>
        <v/>
      </c>
      <c r="B630" s="5"/>
      <c r="C630" s="6"/>
      <c r="D630" s="6"/>
    </row>
    <row r="631" spans="1:4" x14ac:dyDescent="0.3">
      <c r="A631" s="4" t="str">
        <f>IF(Peserta[[#This Row],[Nama]]&lt;&gt;"",A630+1,"")</f>
        <v/>
      </c>
      <c r="B631" s="5"/>
      <c r="C631" s="6"/>
      <c r="D631" s="6"/>
    </row>
    <row r="632" spans="1:4" x14ac:dyDescent="0.3">
      <c r="A632" s="4" t="str">
        <f>IF(Peserta[[#This Row],[Nama]]&lt;&gt;"",A631+1,"")</f>
        <v/>
      </c>
      <c r="B632" s="5"/>
      <c r="C632" s="6"/>
      <c r="D632" s="6"/>
    </row>
    <row r="633" spans="1:4" x14ac:dyDescent="0.3">
      <c r="A633" s="4" t="str">
        <f>IF(Peserta[[#This Row],[Nama]]&lt;&gt;"",A632+1,"")</f>
        <v/>
      </c>
      <c r="B633" s="5"/>
      <c r="C633" s="6"/>
      <c r="D633" s="6"/>
    </row>
    <row r="634" spans="1:4" x14ac:dyDescent="0.3">
      <c r="A634" s="4" t="str">
        <f>IF(Peserta[[#This Row],[Nama]]&lt;&gt;"",A633+1,"")</f>
        <v/>
      </c>
      <c r="B634" s="5"/>
      <c r="C634" s="6"/>
      <c r="D634" s="6"/>
    </row>
    <row r="635" spans="1:4" x14ac:dyDescent="0.3">
      <c r="A635" s="4" t="str">
        <f>IF(Peserta[[#This Row],[Nama]]&lt;&gt;"",A634+1,"")</f>
        <v/>
      </c>
      <c r="B635" s="5"/>
      <c r="C635" s="6"/>
      <c r="D635" s="6"/>
    </row>
    <row r="636" spans="1:4" x14ac:dyDescent="0.3">
      <c r="A636" s="4" t="str">
        <f>IF(Peserta[[#This Row],[Nama]]&lt;&gt;"",A635+1,"")</f>
        <v/>
      </c>
      <c r="B636" s="5"/>
      <c r="C636" s="6"/>
      <c r="D636" s="6"/>
    </row>
    <row r="637" spans="1:4" x14ac:dyDescent="0.3">
      <c r="A637" s="4" t="str">
        <f>IF(Peserta[[#This Row],[Nama]]&lt;&gt;"",A636+1,"")</f>
        <v/>
      </c>
      <c r="B637" s="5"/>
      <c r="C637" s="6"/>
      <c r="D637" s="6"/>
    </row>
    <row r="638" spans="1:4" x14ac:dyDescent="0.3">
      <c r="A638" s="4" t="str">
        <f>IF(Peserta[[#This Row],[Nama]]&lt;&gt;"",A637+1,"")</f>
        <v/>
      </c>
      <c r="B638" s="5"/>
      <c r="C638" s="6"/>
      <c r="D638" s="6"/>
    </row>
    <row r="639" spans="1:4" x14ac:dyDescent="0.3">
      <c r="A639" s="4" t="str">
        <f>IF(Peserta[[#This Row],[Nama]]&lt;&gt;"",A638+1,"")</f>
        <v/>
      </c>
      <c r="B639" s="5"/>
      <c r="C639" s="6"/>
      <c r="D639" s="6"/>
    </row>
    <row r="640" spans="1:4" x14ac:dyDescent="0.3">
      <c r="A640" s="4" t="str">
        <f>IF(Peserta[[#This Row],[Nama]]&lt;&gt;"",A639+1,"")</f>
        <v/>
      </c>
      <c r="B640" s="5"/>
      <c r="C640" s="6"/>
      <c r="D640" s="6"/>
    </row>
    <row r="641" spans="1:4" x14ac:dyDescent="0.3">
      <c r="A641" s="4" t="str">
        <f>IF(Peserta[[#This Row],[Nama]]&lt;&gt;"",A640+1,"")</f>
        <v/>
      </c>
      <c r="B641" s="5"/>
      <c r="C641" s="6"/>
      <c r="D641" s="6"/>
    </row>
    <row r="642" spans="1:4" x14ac:dyDescent="0.3">
      <c r="A642" s="4" t="str">
        <f>IF(Peserta[[#This Row],[Nama]]&lt;&gt;"",A641+1,"")</f>
        <v/>
      </c>
      <c r="B642" s="5"/>
      <c r="C642" s="6"/>
      <c r="D642" s="6"/>
    </row>
    <row r="643" spans="1:4" x14ac:dyDescent="0.3">
      <c r="A643" s="4" t="str">
        <f>IF(Peserta[[#This Row],[Nama]]&lt;&gt;"",A642+1,"")</f>
        <v/>
      </c>
      <c r="B643" s="5"/>
      <c r="C643" s="6"/>
      <c r="D643" s="6"/>
    </row>
    <row r="644" spans="1:4" x14ac:dyDescent="0.3">
      <c r="A644" s="4" t="str">
        <f>IF(Peserta[[#This Row],[Nama]]&lt;&gt;"",A643+1,"")</f>
        <v/>
      </c>
      <c r="B644" s="5"/>
      <c r="C644" s="6"/>
      <c r="D644" s="6"/>
    </row>
    <row r="645" spans="1:4" x14ac:dyDescent="0.3">
      <c r="A645" s="4" t="str">
        <f>IF(Peserta[[#This Row],[Nama]]&lt;&gt;"",A644+1,"")</f>
        <v/>
      </c>
      <c r="B645" s="5"/>
      <c r="C645" s="6"/>
      <c r="D645" s="6"/>
    </row>
    <row r="646" spans="1:4" x14ac:dyDescent="0.3">
      <c r="A646" s="4" t="str">
        <f>IF(Peserta[[#This Row],[Nama]]&lt;&gt;"",A645+1,"")</f>
        <v/>
      </c>
      <c r="B646" s="5"/>
      <c r="C646" s="6"/>
      <c r="D646" s="6"/>
    </row>
    <row r="647" spans="1:4" x14ac:dyDescent="0.3">
      <c r="A647" s="4" t="str">
        <f>IF(Peserta[[#This Row],[Nama]]&lt;&gt;"",A646+1,"")</f>
        <v/>
      </c>
      <c r="B647" s="5"/>
      <c r="C647" s="6"/>
      <c r="D647" s="6"/>
    </row>
    <row r="648" spans="1:4" x14ac:dyDescent="0.3">
      <c r="A648" s="4" t="str">
        <f>IF(Peserta[[#This Row],[Nama]]&lt;&gt;"",A647+1,"")</f>
        <v/>
      </c>
      <c r="B648" s="5"/>
      <c r="C648" s="6"/>
      <c r="D648" s="6"/>
    </row>
    <row r="649" spans="1:4" x14ac:dyDescent="0.3">
      <c r="A649" s="4" t="str">
        <f>IF(Peserta[[#This Row],[Nama]]&lt;&gt;"",A648+1,"")</f>
        <v/>
      </c>
      <c r="B649" s="5"/>
      <c r="C649" s="6"/>
      <c r="D649" s="6"/>
    </row>
    <row r="650" spans="1:4" x14ac:dyDescent="0.3">
      <c r="A650" s="4" t="str">
        <f>IF(Peserta[[#This Row],[Nama]]&lt;&gt;"",A649+1,"")</f>
        <v/>
      </c>
      <c r="B650" s="5"/>
      <c r="C650" s="6"/>
      <c r="D650" s="6"/>
    </row>
    <row r="651" spans="1:4" x14ac:dyDescent="0.3">
      <c r="A651" s="4" t="str">
        <f>IF(Peserta[[#This Row],[Nama]]&lt;&gt;"",A650+1,"")</f>
        <v/>
      </c>
      <c r="B651" s="5"/>
      <c r="C651" s="6"/>
      <c r="D651" s="6"/>
    </row>
    <row r="652" spans="1:4" x14ac:dyDescent="0.3">
      <c r="A652" s="4" t="str">
        <f>IF(Peserta[[#This Row],[Nama]]&lt;&gt;"",A651+1,"")</f>
        <v/>
      </c>
      <c r="B652" s="5"/>
      <c r="C652" s="6"/>
      <c r="D652" s="6"/>
    </row>
    <row r="653" spans="1:4" x14ac:dyDescent="0.3">
      <c r="A653" s="4" t="str">
        <f>IF(Peserta[[#This Row],[Nama]]&lt;&gt;"",A652+1,"")</f>
        <v/>
      </c>
      <c r="B653" s="5"/>
      <c r="C653" s="6"/>
      <c r="D653" s="6"/>
    </row>
    <row r="654" spans="1:4" x14ac:dyDescent="0.3">
      <c r="A654" s="4" t="str">
        <f>IF(Peserta[[#This Row],[Nama]]&lt;&gt;"",A653+1,"")</f>
        <v/>
      </c>
      <c r="B654" s="5"/>
      <c r="C654" s="6"/>
      <c r="D654" s="6"/>
    </row>
    <row r="655" spans="1:4" x14ac:dyDescent="0.3">
      <c r="A655" s="4" t="str">
        <f>IF(Peserta[[#This Row],[Nama]]&lt;&gt;"",A654+1,"")</f>
        <v/>
      </c>
      <c r="B655" s="5"/>
      <c r="C655" s="6"/>
      <c r="D655" s="6"/>
    </row>
    <row r="656" spans="1:4" x14ac:dyDescent="0.3">
      <c r="A656" s="4" t="str">
        <f>IF(Peserta[[#This Row],[Nama]]&lt;&gt;"",A655+1,"")</f>
        <v/>
      </c>
      <c r="B656" s="5"/>
      <c r="C656" s="6"/>
      <c r="D656" s="6"/>
    </row>
    <row r="657" spans="1:4" x14ac:dyDescent="0.3">
      <c r="A657" s="4" t="str">
        <f>IF(Peserta[[#This Row],[Nama]]&lt;&gt;"",A656+1,"")</f>
        <v/>
      </c>
      <c r="B657" s="5"/>
      <c r="C657" s="6"/>
      <c r="D657" s="6"/>
    </row>
    <row r="658" spans="1:4" x14ac:dyDescent="0.3">
      <c r="A658" s="4" t="str">
        <f>IF(Peserta[[#This Row],[Nama]]&lt;&gt;"",A657+1,"")</f>
        <v/>
      </c>
      <c r="B658" s="5"/>
      <c r="C658" s="6"/>
      <c r="D658" s="6"/>
    </row>
    <row r="659" spans="1:4" x14ac:dyDescent="0.3">
      <c r="A659" s="4" t="str">
        <f>IF(Peserta[[#This Row],[Nama]]&lt;&gt;"",A658+1,"")</f>
        <v/>
      </c>
      <c r="B659" s="5"/>
      <c r="C659" s="6"/>
      <c r="D659" s="6"/>
    </row>
    <row r="660" spans="1:4" x14ac:dyDescent="0.3">
      <c r="A660" s="4" t="str">
        <f>IF(Peserta[[#This Row],[Nama]]&lt;&gt;"",A659+1,"")</f>
        <v/>
      </c>
      <c r="B660" s="5"/>
      <c r="C660" s="6"/>
      <c r="D660" s="6"/>
    </row>
    <row r="661" spans="1:4" x14ac:dyDescent="0.3">
      <c r="A661" s="4" t="str">
        <f>IF(Peserta[[#This Row],[Nama]]&lt;&gt;"",A660+1,"")</f>
        <v/>
      </c>
      <c r="B661" s="5"/>
      <c r="C661" s="6"/>
      <c r="D661" s="6"/>
    </row>
    <row r="662" spans="1:4" x14ac:dyDescent="0.3">
      <c r="A662" s="4" t="str">
        <f>IF(Peserta[[#This Row],[Nama]]&lt;&gt;"",A661+1,"")</f>
        <v/>
      </c>
      <c r="B662" s="5"/>
      <c r="C662" s="6"/>
      <c r="D662" s="6"/>
    </row>
    <row r="663" spans="1:4" x14ac:dyDescent="0.3">
      <c r="A663" s="4" t="str">
        <f>IF(Peserta[[#This Row],[Nama]]&lt;&gt;"",A662+1,"")</f>
        <v/>
      </c>
      <c r="B663" s="5"/>
      <c r="C663" s="6"/>
      <c r="D663" s="6"/>
    </row>
    <row r="664" spans="1:4" x14ac:dyDescent="0.3">
      <c r="A664" s="4" t="str">
        <f>IF(Peserta[[#This Row],[Nama]]&lt;&gt;"",A663+1,"")</f>
        <v/>
      </c>
      <c r="B664" s="5"/>
      <c r="C664" s="6"/>
      <c r="D664" s="6"/>
    </row>
    <row r="665" spans="1:4" x14ac:dyDescent="0.3">
      <c r="A665" s="4" t="str">
        <f>IF(Peserta[[#This Row],[Nama]]&lt;&gt;"",A664+1,"")</f>
        <v/>
      </c>
      <c r="B665" s="5"/>
      <c r="C665" s="6"/>
      <c r="D665" s="6"/>
    </row>
    <row r="666" spans="1:4" x14ac:dyDescent="0.3">
      <c r="A666" s="4" t="str">
        <f>IF(Peserta[[#This Row],[Nama]]&lt;&gt;"",A665+1,"")</f>
        <v/>
      </c>
      <c r="B666" s="5"/>
      <c r="C666" s="6"/>
      <c r="D666" s="6"/>
    </row>
    <row r="667" spans="1:4" x14ac:dyDescent="0.3">
      <c r="A667" s="4" t="str">
        <f>IF(Peserta[[#This Row],[Nama]]&lt;&gt;"",A666+1,"")</f>
        <v/>
      </c>
      <c r="B667" s="5"/>
      <c r="C667" s="6"/>
      <c r="D667" s="6"/>
    </row>
    <row r="668" spans="1:4" x14ac:dyDescent="0.3">
      <c r="A668" s="4" t="str">
        <f>IF(Peserta[[#This Row],[Nama]]&lt;&gt;"",A667+1,"")</f>
        <v/>
      </c>
      <c r="B668" s="5"/>
      <c r="C668" s="6"/>
      <c r="D668" s="6"/>
    </row>
    <row r="669" spans="1:4" x14ac:dyDescent="0.3">
      <c r="A669" s="4" t="str">
        <f>IF(Peserta[[#This Row],[Nama]]&lt;&gt;"",A668+1,"")</f>
        <v/>
      </c>
      <c r="B669" s="5"/>
      <c r="C669" s="6"/>
      <c r="D669" s="6"/>
    </row>
    <row r="670" spans="1:4" x14ac:dyDescent="0.3">
      <c r="A670" s="4" t="str">
        <f>IF(Peserta[[#This Row],[Nama]]&lt;&gt;"",A669+1,"")</f>
        <v/>
      </c>
      <c r="B670" s="5"/>
      <c r="C670" s="6"/>
      <c r="D670" s="6"/>
    </row>
    <row r="671" spans="1:4" x14ac:dyDescent="0.3">
      <c r="A671" s="4" t="str">
        <f>IF(Peserta[[#This Row],[Nama]]&lt;&gt;"",A670+1,"")</f>
        <v/>
      </c>
      <c r="B671" s="5"/>
      <c r="C671" s="6"/>
      <c r="D671" s="6"/>
    </row>
    <row r="672" spans="1:4" x14ac:dyDescent="0.3">
      <c r="A672" s="4" t="str">
        <f>IF(Peserta[[#This Row],[Nama]]&lt;&gt;"",A671+1,"")</f>
        <v/>
      </c>
      <c r="B672" s="5"/>
      <c r="C672" s="6"/>
      <c r="D672" s="6"/>
    </row>
    <row r="673" spans="1:4" x14ac:dyDescent="0.3">
      <c r="A673" s="4" t="str">
        <f>IF(Peserta[[#This Row],[Nama]]&lt;&gt;"",A672+1,"")</f>
        <v/>
      </c>
      <c r="B673" s="5"/>
      <c r="C673" s="6"/>
      <c r="D673" s="6"/>
    </row>
    <row r="674" spans="1:4" x14ac:dyDescent="0.3">
      <c r="A674" s="4" t="str">
        <f>IF(Peserta[[#This Row],[Nama]]&lt;&gt;"",A673+1,"")</f>
        <v/>
      </c>
      <c r="B674" s="5"/>
      <c r="C674" s="6"/>
      <c r="D674" s="6"/>
    </row>
    <row r="675" spans="1:4" x14ac:dyDescent="0.3">
      <c r="A675" s="4" t="str">
        <f>IF(Peserta[[#This Row],[Nama]]&lt;&gt;"",A674+1,"")</f>
        <v/>
      </c>
      <c r="B675" s="5"/>
      <c r="C675" s="6"/>
      <c r="D675" s="6"/>
    </row>
    <row r="676" spans="1:4" x14ac:dyDescent="0.3">
      <c r="A676" s="4" t="str">
        <f>IF(Peserta[[#This Row],[Nama]]&lt;&gt;"",A675+1,"")</f>
        <v/>
      </c>
      <c r="B676" s="5"/>
      <c r="C676" s="6"/>
      <c r="D676" s="6"/>
    </row>
    <row r="677" spans="1:4" x14ac:dyDescent="0.3">
      <c r="A677" s="4" t="str">
        <f>IF(Peserta[[#This Row],[Nama]]&lt;&gt;"",A676+1,"")</f>
        <v/>
      </c>
      <c r="B677" s="5"/>
      <c r="C677" s="6"/>
      <c r="D677" s="6"/>
    </row>
    <row r="678" spans="1:4" x14ac:dyDescent="0.3">
      <c r="A678" s="4" t="str">
        <f>IF(Peserta[[#This Row],[Nama]]&lt;&gt;"",A677+1,"")</f>
        <v/>
      </c>
      <c r="B678" s="5"/>
      <c r="C678" s="6"/>
      <c r="D678" s="6"/>
    </row>
    <row r="679" spans="1:4" x14ac:dyDescent="0.3">
      <c r="A679" s="4" t="str">
        <f>IF(Peserta[[#This Row],[Nama]]&lt;&gt;"",A678+1,"")</f>
        <v/>
      </c>
      <c r="B679" s="5"/>
      <c r="C679" s="6"/>
      <c r="D679" s="6"/>
    </row>
    <row r="680" spans="1:4" x14ac:dyDescent="0.3">
      <c r="A680" s="4" t="str">
        <f>IF(Peserta[[#This Row],[Nama]]&lt;&gt;"",A679+1,"")</f>
        <v/>
      </c>
      <c r="B680" s="5"/>
      <c r="C680" s="6"/>
      <c r="D680" s="6"/>
    </row>
    <row r="681" spans="1:4" x14ac:dyDescent="0.3">
      <c r="A681" s="4" t="str">
        <f>IF(Peserta[[#This Row],[Nama]]&lt;&gt;"",A680+1,"")</f>
        <v/>
      </c>
      <c r="B681" s="5"/>
      <c r="C681" s="6"/>
      <c r="D681" s="6"/>
    </row>
    <row r="682" spans="1:4" x14ac:dyDescent="0.3">
      <c r="A682" s="4" t="str">
        <f>IF(Peserta[[#This Row],[Nama]]&lt;&gt;"",A681+1,"")</f>
        <v/>
      </c>
      <c r="B682" s="5"/>
      <c r="C682" s="6"/>
      <c r="D682" s="6"/>
    </row>
    <row r="683" spans="1:4" x14ac:dyDescent="0.3">
      <c r="A683" s="4" t="str">
        <f>IF(Peserta[[#This Row],[Nama]]&lt;&gt;"",A682+1,"")</f>
        <v/>
      </c>
      <c r="B683" s="5"/>
      <c r="C683" s="6"/>
      <c r="D683" s="6"/>
    </row>
    <row r="684" spans="1:4" x14ac:dyDescent="0.3">
      <c r="A684" s="4" t="str">
        <f>IF(Peserta[[#This Row],[Nama]]&lt;&gt;"",A683+1,"")</f>
        <v/>
      </c>
      <c r="B684" s="5"/>
      <c r="C684" s="6"/>
      <c r="D684" s="6"/>
    </row>
    <row r="685" spans="1:4" x14ac:dyDescent="0.3">
      <c r="A685" s="4" t="str">
        <f>IF(Peserta[[#This Row],[Nama]]&lt;&gt;"",A684+1,"")</f>
        <v/>
      </c>
      <c r="B685" s="5"/>
      <c r="C685" s="6"/>
      <c r="D685" s="6"/>
    </row>
    <row r="686" spans="1:4" x14ac:dyDescent="0.3">
      <c r="A686" s="4" t="str">
        <f>IF(Peserta[[#This Row],[Nama]]&lt;&gt;"",A685+1,"")</f>
        <v/>
      </c>
      <c r="B686" s="5"/>
      <c r="C686" s="6"/>
      <c r="D686" s="6"/>
    </row>
    <row r="687" spans="1:4" x14ac:dyDescent="0.3">
      <c r="A687" s="4" t="str">
        <f>IF(Peserta[[#This Row],[Nama]]&lt;&gt;"",A686+1,"")</f>
        <v/>
      </c>
      <c r="B687" s="5"/>
      <c r="C687" s="6"/>
      <c r="D687" s="6"/>
    </row>
    <row r="688" spans="1:4" x14ac:dyDescent="0.3">
      <c r="A688" s="4" t="str">
        <f>IF(Peserta[[#This Row],[Nama]]&lt;&gt;"",A687+1,"")</f>
        <v/>
      </c>
      <c r="B688" s="5"/>
      <c r="C688" s="6"/>
      <c r="D688" s="6"/>
    </row>
    <row r="689" spans="1:4" x14ac:dyDescent="0.3">
      <c r="A689" s="4" t="str">
        <f>IF(Peserta[[#This Row],[Nama]]&lt;&gt;"",A688+1,"")</f>
        <v/>
      </c>
      <c r="B689" s="5"/>
      <c r="C689" s="6"/>
      <c r="D689" s="6"/>
    </row>
    <row r="690" spans="1:4" x14ac:dyDescent="0.3">
      <c r="A690" s="4" t="str">
        <f>IF(Peserta[[#This Row],[Nama]]&lt;&gt;"",A689+1,"")</f>
        <v/>
      </c>
      <c r="B690" s="5"/>
      <c r="C690" s="6"/>
      <c r="D690" s="6"/>
    </row>
    <row r="691" spans="1:4" x14ac:dyDescent="0.3">
      <c r="A691" s="4" t="str">
        <f>IF(Peserta[[#This Row],[Nama]]&lt;&gt;"",A690+1,"")</f>
        <v/>
      </c>
      <c r="B691" s="5"/>
      <c r="C691" s="6"/>
      <c r="D691" s="6"/>
    </row>
    <row r="692" spans="1:4" x14ac:dyDescent="0.3">
      <c r="A692" s="4" t="str">
        <f>IF(Peserta[[#This Row],[Nama]]&lt;&gt;"",A691+1,"")</f>
        <v/>
      </c>
      <c r="B692" s="5"/>
      <c r="C692" s="6"/>
      <c r="D692" s="6"/>
    </row>
    <row r="693" spans="1:4" x14ac:dyDescent="0.3">
      <c r="A693" s="4" t="str">
        <f>IF(Peserta[[#This Row],[Nama]]&lt;&gt;"",A692+1,"")</f>
        <v/>
      </c>
      <c r="B693" s="5"/>
      <c r="C693" s="6"/>
      <c r="D693" s="6"/>
    </row>
    <row r="694" spans="1:4" x14ac:dyDescent="0.3">
      <c r="A694" s="4" t="str">
        <f>IF(Peserta[[#This Row],[Nama]]&lt;&gt;"",A693+1,"")</f>
        <v/>
      </c>
      <c r="B694" s="5"/>
      <c r="C694" s="6"/>
      <c r="D694" s="6"/>
    </row>
    <row r="695" spans="1:4" x14ac:dyDescent="0.3">
      <c r="A695" s="4" t="str">
        <f>IF(Peserta[[#This Row],[Nama]]&lt;&gt;"",A694+1,"")</f>
        <v/>
      </c>
      <c r="B695" s="5"/>
      <c r="C695" s="6"/>
      <c r="D695" s="6"/>
    </row>
    <row r="696" spans="1:4" x14ac:dyDescent="0.3">
      <c r="A696" s="4" t="str">
        <f>IF(Peserta[[#This Row],[Nama]]&lt;&gt;"",A695+1,"")</f>
        <v/>
      </c>
      <c r="B696" s="5"/>
      <c r="C696" s="6"/>
      <c r="D696" s="6"/>
    </row>
    <row r="697" spans="1:4" x14ac:dyDescent="0.3">
      <c r="A697" s="4" t="str">
        <f>IF(Peserta[[#This Row],[Nama]]&lt;&gt;"",A696+1,"")</f>
        <v/>
      </c>
      <c r="B697" s="5"/>
      <c r="C697" s="6"/>
      <c r="D697" s="6"/>
    </row>
    <row r="698" spans="1:4" x14ac:dyDescent="0.3">
      <c r="A698" s="4" t="str">
        <f>IF(Peserta[[#This Row],[Nama]]&lt;&gt;"",A697+1,"")</f>
        <v/>
      </c>
      <c r="B698" s="5"/>
      <c r="C698" s="6"/>
      <c r="D698" s="6"/>
    </row>
    <row r="699" spans="1:4" x14ac:dyDescent="0.3">
      <c r="A699" s="4" t="str">
        <f>IF(Peserta[[#This Row],[Nama]]&lt;&gt;"",A698+1,"")</f>
        <v/>
      </c>
      <c r="B699" s="5"/>
      <c r="C699" s="6"/>
      <c r="D699" s="6"/>
    </row>
    <row r="700" spans="1:4" x14ac:dyDescent="0.3">
      <c r="A700" s="4" t="str">
        <f>IF(Peserta[[#This Row],[Nama]]&lt;&gt;"",A699+1,"")</f>
        <v/>
      </c>
      <c r="B700" s="5"/>
      <c r="C700" s="6"/>
      <c r="D700" s="6"/>
    </row>
    <row r="701" spans="1:4" x14ac:dyDescent="0.3">
      <c r="A701" s="4" t="str">
        <f>IF(Peserta[[#This Row],[Nama]]&lt;&gt;"",A700+1,"")</f>
        <v/>
      </c>
      <c r="B701" s="5"/>
      <c r="C701" s="6"/>
      <c r="D701" s="6"/>
    </row>
    <row r="702" spans="1:4" x14ac:dyDescent="0.3">
      <c r="A702" s="4" t="str">
        <f>IF(Peserta[[#This Row],[Nama]]&lt;&gt;"",A701+1,"")</f>
        <v/>
      </c>
      <c r="B702" s="5"/>
      <c r="C702" s="6"/>
      <c r="D702" s="6"/>
    </row>
    <row r="703" spans="1:4" x14ac:dyDescent="0.3">
      <c r="A703" s="4" t="str">
        <f>IF(Peserta[[#This Row],[Nama]]&lt;&gt;"",A702+1,"")</f>
        <v/>
      </c>
      <c r="B703" s="5"/>
      <c r="C703" s="6"/>
      <c r="D703" s="6"/>
    </row>
    <row r="704" spans="1:4" x14ac:dyDescent="0.3">
      <c r="A704" s="4" t="str">
        <f>IF(Peserta[[#This Row],[Nama]]&lt;&gt;"",A703+1,"")</f>
        <v/>
      </c>
      <c r="B704" s="5"/>
      <c r="C704" s="6"/>
      <c r="D704" s="6"/>
    </row>
    <row r="705" spans="1:4" x14ac:dyDescent="0.3">
      <c r="A705" s="4" t="str">
        <f>IF(Peserta[[#This Row],[Nama]]&lt;&gt;"",A704+1,"")</f>
        <v/>
      </c>
      <c r="B705" s="5"/>
      <c r="C705" s="6"/>
      <c r="D705" s="6"/>
    </row>
    <row r="706" spans="1:4" x14ac:dyDescent="0.3">
      <c r="A706" s="4" t="str">
        <f>IF(Peserta[[#This Row],[Nama]]&lt;&gt;"",A705+1,"")</f>
        <v/>
      </c>
      <c r="B706" s="5"/>
      <c r="C706" s="6"/>
      <c r="D706" s="6"/>
    </row>
    <row r="707" spans="1:4" x14ac:dyDescent="0.3">
      <c r="A707" s="4" t="str">
        <f>IF(Peserta[[#This Row],[Nama]]&lt;&gt;"",A706+1,"")</f>
        <v/>
      </c>
      <c r="B707" s="5"/>
      <c r="C707" s="6"/>
      <c r="D707" s="6"/>
    </row>
    <row r="708" spans="1:4" x14ac:dyDescent="0.3">
      <c r="A708" s="4" t="str">
        <f>IF(Peserta[[#This Row],[Nama]]&lt;&gt;"",A707+1,"")</f>
        <v/>
      </c>
      <c r="B708" s="5"/>
      <c r="C708" s="6"/>
      <c r="D708" s="6"/>
    </row>
    <row r="709" spans="1:4" x14ac:dyDescent="0.3">
      <c r="A709" s="4" t="str">
        <f>IF(Peserta[[#This Row],[Nama]]&lt;&gt;"",A708+1,"")</f>
        <v/>
      </c>
      <c r="B709" s="5"/>
      <c r="C709" s="6"/>
      <c r="D709" s="6"/>
    </row>
    <row r="710" spans="1:4" x14ac:dyDescent="0.3">
      <c r="A710" s="4" t="str">
        <f>IF(Peserta[[#This Row],[Nama]]&lt;&gt;"",A709+1,"")</f>
        <v/>
      </c>
      <c r="B710" s="5"/>
      <c r="C710" s="6"/>
      <c r="D710" s="6"/>
    </row>
    <row r="711" spans="1:4" x14ac:dyDescent="0.3">
      <c r="A711" s="4" t="str">
        <f>IF(Peserta[[#This Row],[Nama]]&lt;&gt;"",A710+1,"")</f>
        <v/>
      </c>
      <c r="B711" s="5"/>
      <c r="C711" s="6"/>
      <c r="D711" s="6"/>
    </row>
    <row r="712" spans="1:4" x14ac:dyDescent="0.3">
      <c r="A712" s="4" t="str">
        <f>IF(Peserta[[#This Row],[Nama]]&lt;&gt;"",A711+1,"")</f>
        <v/>
      </c>
      <c r="B712" s="5"/>
      <c r="C712" s="6"/>
      <c r="D712" s="6"/>
    </row>
    <row r="713" spans="1:4" x14ac:dyDescent="0.3">
      <c r="A713" s="4" t="str">
        <f>IF(Peserta[[#This Row],[Nama]]&lt;&gt;"",A712+1,"")</f>
        <v/>
      </c>
      <c r="B713" s="5"/>
      <c r="C713" s="6"/>
      <c r="D713" s="6"/>
    </row>
    <row r="714" spans="1:4" x14ac:dyDescent="0.3">
      <c r="A714" s="4" t="str">
        <f>IF(Peserta[[#This Row],[Nama]]&lt;&gt;"",A713+1,"")</f>
        <v/>
      </c>
      <c r="B714" s="5"/>
      <c r="C714" s="6"/>
      <c r="D714" s="6"/>
    </row>
    <row r="715" spans="1:4" x14ac:dyDescent="0.3">
      <c r="A715" s="4" t="str">
        <f>IF(Peserta[[#This Row],[Nama]]&lt;&gt;"",A714+1,"")</f>
        <v/>
      </c>
      <c r="B715" s="5"/>
      <c r="C715" s="6"/>
      <c r="D715" s="6"/>
    </row>
    <row r="716" spans="1:4" x14ac:dyDescent="0.3">
      <c r="A716" s="4" t="str">
        <f>IF(Peserta[[#This Row],[Nama]]&lt;&gt;"",A715+1,"")</f>
        <v/>
      </c>
      <c r="B716" s="5"/>
      <c r="C716" s="6"/>
      <c r="D716" s="6"/>
    </row>
    <row r="717" spans="1:4" x14ac:dyDescent="0.3">
      <c r="A717" s="4" t="str">
        <f>IF(Peserta[[#This Row],[Nama]]&lt;&gt;"",A716+1,"")</f>
        <v/>
      </c>
      <c r="B717" s="5"/>
      <c r="C717" s="6"/>
      <c r="D717" s="6"/>
    </row>
    <row r="718" spans="1:4" x14ac:dyDescent="0.3">
      <c r="A718" s="4" t="str">
        <f>IF(Peserta[[#This Row],[Nama]]&lt;&gt;"",A717+1,"")</f>
        <v/>
      </c>
      <c r="B718" s="5"/>
      <c r="C718" s="6"/>
      <c r="D718" s="6"/>
    </row>
    <row r="719" spans="1:4" x14ac:dyDescent="0.3">
      <c r="A719" s="4" t="str">
        <f>IF(Peserta[[#This Row],[Nama]]&lt;&gt;"",A718+1,"")</f>
        <v/>
      </c>
      <c r="B719" s="5"/>
      <c r="C719" s="6"/>
      <c r="D719" s="6"/>
    </row>
    <row r="720" spans="1:4" x14ac:dyDescent="0.3">
      <c r="A720" s="4" t="str">
        <f>IF(Peserta[[#This Row],[Nama]]&lt;&gt;"",A719+1,"")</f>
        <v/>
      </c>
      <c r="B720" s="5"/>
      <c r="C720" s="6"/>
      <c r="D720" s="6"/>
    </row>
    <row r="721" spans="1:4" x14ac:dyDescent="0.3">
      <c r="A721" s="4" t="str">
        <f>IF(Peserta[[#This Row],[Nama]]&lt;&gt;"",A720+1,"")</f>
        <v/>
      </c>
      <c r="B721" s="5"/>
      <c r="C721" s="6"/>
      <c r="D721" s="6"/>
    </row>
    <row r="722" spans="1:4" x14ac:dyDescent="0.3">
      <c r="A722" s="4" t="str">
        <f>IF(Peserta[[#This Row],[Nama]]&lt;&gt;"",A721+1,"")</f>
        <v/>
      </c>
      <c r="B722" s="5"/>
      <c r="C722" s="6"/>
      <c r="D722" s="6"/>
    </row>
    <row r="723" spans="1:4" x14ac:dyDescent="0.3">
      <c r="A723" s="4" t="str">
        <f>IF(Peserta[[#This Row],[Nama]]&lt;&gt;"",A722+1,"")</f>
        <v/>
      </c>
      <c r="B723" s="5"/>
      <c r="C723" s="6"/>
      <c r="D723" s="6"/>
    </row>
    <row r="724" spans="1:4" x14ac:dyDescent="0.3">
      <c r="A724" s="4" t="str">
        <f>IF(Peserta[[#This Row],[Nama]]&lt;&gt;"",A723+1,"")</f>
        <v/>
      </c>
      <c r="B724" s="5"/>
      <c r="C724" s="6"/>
      <c r="D724" s="6"/>
    </row>
    <row r="725" spans="1:4" x14ac:dyDescent="0.3">
      <c r="A725" s="4" t="str">
        <f>IF(Peserta[[#This Row],[Nama]]&lt;&gt;"",A724+1,"")</f>
        <v/>
      </c>
      <c r="B725" s="5"/>
      <c r="C725" s="6"/>
      <c r="D725" s="6"/>
    </row>
    <row r="726" spans="1:4" x14ac:dyDescent="0.3">
      <c r="A726" s="4" t="str">
        <f>IF(Peserta[[#This Row],[Nama]]&lt;&gt;"",A725+1,"")</f>
        <v/>
      </c>
      <c r="B726" s="5"/>
      <c r="C726" s="6"/>
      <c r="D726" s="6"/>
    </row>
    <row r="727" spans="1:4" x14ac:dyDescent="0.3">
      <c r="A727" s="4" t="str">
        <f>IF(Peserta[[#This Row],[Nama]]&lt;&gt;"",A726+1,"")</f>
        <v/>
      </c>
      <c r="B727" s="5"/>
      <c r="C727" s="6"/>
      <c r="D727" s="6"/>
    </row>
    <row r="728" spans="1:4" x14ac:dyDescent="0.3">
      <c r="A728" s="4" t="str">
        <f>IF(Peserta[[#This Row],[Nama]]&lt;&gt;"",A727+1,"")</f>
        <v/>
      </c>
      <c r="B728" s="5"/>
      <c r="C728" s="6"/>
      <c r="D728" s="6"/>
    </row>
    <row r="729" spans="1:4" x14ac:dyDescent="0.3">
      <c r="A729" s="4" t="str">
        <f>IF(Peserta[[#This Row],[Nama]]&lt;&gt;"",A728+1,"")</f>
        <v/>
      </c>
      <c r="B729" s="5"/>
      <c r="C729" s="6"/>
      <c r="D729" s="6"/>
    </row>
    <row r="730" spans="1:4" x14ac:dyDescent="0.3">
      <c r="A730" s="4" t="str">
        <f>IF(Peserta[[#This Row],[Nama]]&lt;&gt;"",A729+1,"")</f>
        <v/>
      </c>
      <c r="B730" s="5"/>
      <c r="C730" s="6"/>
      <c r="D730" s="6"/>
    </row>
    <row r="731" spans="1:4" x14ac:dyDescent="0.3">
      <c r="A731" s="4" t="str">
        <f>IF(Peserta[[#This Row],[Nama]]&lt;&gt;"",A730+1,"")</f>
        <v/>
      </c>
      <c r="B731" s="5"/>
      <c r="C731" s="6"/>
      <c r="D731" s="6"/>
    </row>
    <row r="732" spans="1:4" x14ac:dyDescent="0.3">
      <c r="A732" s="4" t="str">
        <f>IF(Peserta[[#This Row],[Nama]]&lt;&gt;"",A731+1,"")</f>
        <v/>
      </c>
      <c r="B732" s="5"/>
      <c r="C732" s="6"/>
      <c r="D732" s="6"/>
    </row>
    <row r="733" spans="1:4" x14ac:dyDescent="0.3">
      <c r="A733" s="4" t="str">
        <f>IF(Peserta[[#This Row],[Nama]]&lt;&gt;"",A732+1,"")</f>
        <v/>
      </c>
      <c r="B733" s="5"/>
      <c r="C733" s="6"/>
      <c r="D733" s="6"/>
    </row>
    <row r="734" spans="1:4" x14ac:dyDescent="0.3">
      <c r="A734" s="4" t="str">
        <f>IF(Peserta[[#This Row],[Nama]]&lt;&gt;"",A733+1,"")</f>
        <v/>
      </c>
      <c r="B734" s="5"/>
      <c r="C734" s="6"/>
      <c r="D734" s="6"/>
    </row>
    <row r="735" spans="1:4" x14ac:dyDescent="0.3">
      <c r="A735" s="4" t="str">
        <f>IF(Peserta[[#This Row],[Nama]]&lt;&gt;"",A734+1,"")</f>
        <v/>
      </c>
      <c r="B735" s="5"/>
      <c r="C735" s="6"/>
      <c r="D735" s="6"/>
    </row>
    <row r="736" spans="1:4" x14ac:dyDescent="0.3">
      <c r="A736" s="4" t="str">
        <f>IF(Peserta[[#This Row],[Nama]]&lt;&gt;"",A735+1,"")</f>
        <v/>
      </c>
      <c r="B736" s="5"/>
      <c r="C736" s="6"/>
      <c r="D736" s="6"/>
    </row>
    <row r="737" spans="1:4" x14ac:dyDescent="0.3">
      <c r="A737" s="4" t="str">
        <f>IF(Peserta[[#This Row],[Nama]]&lt;&gt;"",A736+1,"")</f>
        <v/>
      </c>
      <c r="B737" s="5"/>
      <c r="C737" s="6"/>
      <c r="D737" s="6"/>
    </row>
    <row r="738" spans="1:4" x14ac:dyDescent="0.3">
      <c r="A738" s="4" t="str">
        <f>IF(Peserta[[#This Row],[Nama]]&lt;&gt;"",A737+1,"")</f>
        <v/>
      </c>
      <c r="B738" s="5"/>
      <c r="C738" s="6"/>
      <c r="D738" s="6"/>
    </row>
    <row r="739" spans="1:4" x14ac:dyDescent="0.3">
      <c r="A739" s="4" t="str">
        <f>IF(Peserta[[#This Row],[Nama]]&lt;&gt;"",A738+1,"")</f>
        <v/>
      </c>
      <c r="B739" s="5"/>
      <c r="C739" s="6"/>
      <c r="D739" s="6"/>
    </row>
    <row r="740" spans="1:4" x14ac:dyDescent="0.3">
      <c r="A740" s="4" t="str">
        <f>IF(Peserta[[#This Row],[Nama]]&lt;&gt;"",A739+1,"")</f>
        <v/>
      </c>
      <c r="B740" s="5"/>
      <c r="C740" s="6"/>
      <c r="D740" s="6"/>
    </row>
    <row r="741" spans="1:4" x14ac:dyDescent="0.3">
      <c r="A741" s="4" t="str">
        <f>IF(Peserta[[#This Row],[Nama]]&lt;&gt;"",A740+1,"")</f>
        <v/>
      </c>
      <c r="B741" s="5"/>
      <c r="C741" s="6"/>
      <c r="D741" s="6"/>
    </row>
    <row r="742" spans="1:4" x14ac:dyDescent="0.3">
      <c r="A742" s="4" t="str">
        <f>IF(Peserta[[#This Row],[Nama]]&lt;&gt;"",A741+1,"")</f>
        <v/>
      </c>
      <c r="B742" s="5"/>
      <c r="C742" s="6"/>
      <c r="D742" s="6"/>
    </row>
    <row r="743" spans="1:4" x14ac:dyDescent="0.3">
      <c r="A743" s="4" t="str">
        <f>IF(Peserta[[#This Row],[Nama]]&lt;&gt;"",A742+1,"")</f>
        <v/>
      </c>
      <c r="B743" s="5"/>
      <c r="C743" s="6"/>
      <c r="D743" s="6"/>
    </row>
    <row r="744" spans="1:4" x14ac:dyDescent="0.3">
      <c r="A744" s="4" t="str">
        <f>IF(Peserta[[#This Row],[Nama]]&lt;&gt;"",A743+1,"")</f>
        <v/>
      </c>
      <c r="B744" s="5"/>
      <c r="C744" s="6"/>
      <c r="D744" s="6"/>
    </row>
    <row r="745" spans="1:4" x14ac:dyDescent="0.3">
      <c r="A745" s="4" t="str">
        <f>IF(Peserta[[#This Row],[Nama]]&lt;&gt;"",A744+1,"")</f>
        <v/>
      </c>
      <c r="B745" s="5"/>
      <c r="C745" s="6"/>
      <c r="D745" s="6"/>
    </row>
    <row r="746" spans="1:4" x14ac:dyDescent="0.3">
      <c r="A746" s="4" t="str">
        <f>IF(Peserta[[#This Row],[Nama]]&lt;&gt;"",A745+1,"")</f>
        <v/>
      </c>
      <c r="B746" s="5"/>
      <c r="C746" s="6"/>
      <c r="D746" s="6"/>
    </row>
    <row r="747" spans="1:4" x14ac:dyDescent="0.3">
      <c r="A747" s="4" t="str">
        <f>IF(Peserta[[#This Row],[Nama]]&lt;&gt;"",A746+1,"")</f>
        <v/>
      </c>
      <c r="B747" s="5"/>
      <c r="C747" s="6"/>
      <c r="D747" s="6"/>
    </row>
    <row r="748" spans="1:4" x14ac:dyDescent="0.3">
      <c r="A748" s="4" t="str">
        <f>IF(Peserta[[#This Row],[Nama]]&lt;&gt;"",A747+1,"")</f>
        <v/>
      </c>
      <c r="B748" s="5"/>
      <c r="C748" s="6"/>
      <c r="D748" s="6"/>
    </row>
    <row r="749" spans="1:4" x14ac:dyDescent="0.3">
      <c r="A749" s="4" t="str">
        <f>IF(Peserta[[#This Row],[Nama]]&lt;&gt;"",A748+1,"")</f>
        <v/>
      </c>
      <c r="B749" s="5"/>
      <c r="C749" s="6"/>
      <c r="D749" s="6"/>
    </row>
    <row r="750" spans="1:4" x14ac:dyDescent="0.3">
      <c r="A750" s="4" t="str">
        <f>IF(Peserta[[#This Row],[Nama]]&lt;&gt;"",A749+1,"")</f>
        <v/>
      </c>
      <c r="B750" s="5"/>
      <c r="C750" s="6"/>
      <c r="D750" s="6"/>
    </row>
    <row r="751" spans="1:4" x14ac:dyDescent="0.3">
      <c r="A751" s="4" t="str">
        <f>IF(Peserta[[#This Row],[Nama]]&lt;&gt;"",A750+1,"")</f>
        <v/>
      </c>
      <c r="B751" s="5"/>
      <c r="C751" s="6"/>
      <c r="D751" s="6"/>
    </row>
    <row r="752" spans="1:4" x14ac:dyDescent="0.3">
      <c r="A752" s="4" t="str">
        <f>IF(Peserta[[#This Row],[Nama]]&lt;&gt;"",A751+1,"")</f>
        <v/>
      </c>
      <c r="B752" s="5"/>
      <c r="C752" s="6"/>
      <c r="D752" s="6"/>
    </row>
    <row r="753" spans="1:4" x14ac:dyDescent="0.3">
      <c r="A753" s="4" t="str">
        <f>IF(Peserta[[#This Row],[Nama]]&lt;&gt;"",A752+1,"")</f>
        <v/>
      </c>
      <c r="B753" s="5"/>
      <c r="C753" s="6"/>
      <c r="D753" s="6"/>
    </row>
    <row r="754" spans="1:4" x14ac:dyDescent="0.3">
      <c r="A754" s="4" t="str">
        <f>IF(Peserta[[#This Row],[Nama]]&lt;&gt;"",A753+1,"")</f>
        <v/>
      </c>
      <c r="B754" s="5"/>
      <c r="C754" s="6"/>
      <c r="D754" s="6"/>
    </row>
    <row r="755" spans="1:4" x14ac:dyDescent="0.3">
      <c r="A755" s="4" t="str">
        <f>IF(Peserta[[#This Row],[Nama]]&lt;&gt;"",A754+1,"")</f>
        <v/>
      </c>
      <c r="B755" s="5"/>
      <c r="C755" s="6"/>
      <c r="D755" s="6"/>
    </row>
    <row r="756" spans="1:4" x14ac:dyDescent="0.3">
      <c r="A756" s="4" t="str">
        <f>IF(Peserta[[#This Row],[Nama]]&lt;&gt;"",A755+1,"")</f>
        <v/>
      </c>
      <c r="B756" s="5"/>
      <c r="C756" s="6"/>
      <c r="D756" s="6"/>
    </row>
    <row r="757" spans="1:4" x14ac:dyDescent="0.3">
      <c r="A757" s="4" t="str">
        <f>IF(Peserta[[#This Row],[Nama]]&lt;&gt;"",A756+1,"")</f>
        <v/>
      </c>
      <c r="B757" s="5"/>
      <c r="C757" s="6"/>
      <c r="D757" s="6"/>
    </row>
    <row r="758" spans="1:4" x14ac:dyDescent="0.3">
      <c r="A758" s="4" t="str">
        <f>IF(Peserta[[#This Row],[Nama]]&lt;&gt;"",A757+1,"")</f>
        <v/>
      </c>
      <c r="B758" s="5"/>
      <c r="C758" s="6"/>
      <c r="D758" s="6"/>
    </row>
    <row r="759" spans="1:4" x14ac:dyDescent="0.3">
      <c r="A759" s="4" t="str">
        <f>IF(Peserta[[#This Row],[Nama]]&lt;&gt;"",A758+1,"")</f>
        <v/>
      </c>
      <c r="B759" s="5"/>
      <c r="C759" s="6"/>
      <c r="D759" s="6"/>
    </row>
    <row r="760" spans="1:4" x14ac:dyDescent="0.3">
      <c r="A760" s="4" t="str">
        <f>IF(Peserta[[#This Row],[Nama]]&lt;&gt;"",A759+1,"")</f>
        <v/>
      </c>
      <c r="B760" s="5"/>
      <c r="C760" s="6"/>
      <c r="D760" s="6"/>
    </row>
    <row r="761" spans="1:4" x14ac:dyDescent="0.3">
      <c r="A761" s="4" t="str">
        <f>IF(Peserta[[#This Row],[Nama]]&lt;&gt;"",A760+1,"")</f>
        <v/>
      </c>
      <c r="B761" s="5"/>
      <c r="C761" s="6"/>
      <c r="D761" s="6"/>
    </row>
    <row r="762" spans="1:4" x14ac:dyDescent="0.3">
      <c r="A762" s="4" t="str">
        <f>IF(Peserta[[#This Row],[Nama]]&lt;&gt;"",A761+1,"")</f>
        <v/>
      </c>
      <c r="B762" s="5"/>
      <c r="C762" s="6"/>
      <c r="D762" s="6"/>
    </row>
    <row r="763" spans="1:4" x14ac:dyDescent="0.3">
      <c r="A763" s="4" t="str">
        <f>IF(Peserta[[#This Row],[Nama]]&lt;&gt;"",A762+1,"")</f>
        <v/>
      </c>
      <c r="B763" s="5"/>
      <c r="C763" s="6"/>
      <c r="D763" s="6"/>
    </row>
    <row r="764" spans="1:4" x14ac:dyDescent="0.3">
      <c r="A764" s="4" t="str">
        <f>IF(Peserta[[#This Row],[Nama]]&lt;&gt;"",A763+1,"")</f>
        <v/>
      </c>
      <c r="B764" s="5"/>
      <c r="C764" s="6"/>
      <c r="D764" s="6"/>
    </row>
    <row r="765" spans="1:4" x14ac:dyDescent="0.3">
      <c r="A765" s="4" t="str">
        <f>IF(Peserta[[#This Row],[Nama]]&lt;&gt;"",A764+1,"")</f>
        <v/>
      </c>
      <c r="B765" s="5"/>
      <c r="C765" s="6"/>
      <c r="D765" s="6"/>
    </row>
    <row r="766" spans="1:4" x14ac:dyDescent="0.3">
      <c r="A766" s="4" t="str">
        <f>IF(Peserta[[#This Row],[Nama]]&lt;&gt;"",A765+1,"")</f>
        <v/>
      </c>
      <c r="B766" s="5"/>
      <c r="C766" s="6"/>
      <c r="D766" s="6"/>
    </row>
    <row r="767" spans="1:4" x14ac:dyDescent="0.3">
      <c r="A767" s="4" t="str">
        <f>IF(Peserta[[#This Row],[Nama]]&lt;&gt;"",A766+1,"")</f>
        <v/>
      </c>
      <c r="B767" s="5"/>
      <c r="C767" s="6"/>
      <c r="D767" s="6"/>
    </row>
    <row r="768" spans="1:4" x14ac:dyDescent="0.3">
      <c r="A768" s="4" t="str">
        <f>IF(Peserta[[#This Row],[Nama]]&lt;&gt;"",A767+1,"")</f>
        <v/>
      </c>
      <c r="B768" s="5"/>
      <c r="C768" s="6"/>
      <c r="D768" s="6"/>
    </row>
    <row r="769" spans="1:4" x14ac:dyDescent="0.3">
      <c r="A769" s="4" t="str">
        <f>IF(Peserta[[#This Row],[Nama]]&lt;&gt;"",A768+1,"")</f>
        <v/>
      </c>
      <c r="B769" s="5"/>
      <c r="C769" s="6"/>
      <c r="D769" s="6"/>
    </row>
    <row r="770" spans="1:4" x14ac:dyDescent="0.3">
      <c r="A770" s="4" t="str">
        <f>IF(Peserta[[#This Row],[Nama]]&lt;&gt;"",A769+1,"")</f>
        <v/>
      </c>
      <c r="B770" s="5"/>
      <c r="C770" s="6"/>
      <c r="D770" s="6"/>
    </row>
    <row r="771" spans="1:4" x14ac:dyDescent="0.3">
      <c r="A771" s="4" t="str">
        <f>IF(Peserta[[#This Row],[Nama]]&lt;&gt;"",A770+1,"")</f>
        <v/>
      </c>
      <c r="B771" s="5"/>
      <c r="C771" s="6"/>
      <c r="D771" s="6"/>
    </row>
    <row r="772" spans="1:4" x14ac:dyDescent="0.3">
      <c r="A772" s="4" t="str">
        <f>IF(Peserta[[#This Row],[Nama]]&lt;&gt;"",A771+1,"")</f>
        <v/>
      </c>
      <c r="B772" s="5"/>
      <c r="C772" s="6"/>
      <c r="D772" s="6"/>
    </row>
    <row r="773" spans="1:4" x14ac:dyDescent="0.3">
      <c r="A773" s="4" t="str">
        <f>IF(Peserta[[#This Row],[Nama]]&lt;&gt;"",A772+1,"")</f>
        <v/>
      </c>
      <c r="B773" s="5"/>
      <c r="C773" s="6"/>
      <c r="D773" s="6"/>
    </row>
    <row r="774" spans="1:4" x14ac:dyDescent="0.3">
      <c r="A774" s="4" t="str">
        <f>IF(Peserta[[#This Row],[Nama]]&lt;&gt;"",A773+1,"")</f>
        <v/>
      </c>
      <c r="B774" s="5"/>
      <c r="C774" s="6"/>
      <c r="D774" s="6"/>
    </row>
    <row r="775" spans="1:4" x14ac:dyDescent="0.3">
      <c r="A775" s="4" t="str">
        <f>IF(Peserta[[#This Row],[Nama]]&lt;&gt;"",A774+1,"")</f>
        <v/>
      </c>
      <c r="B775" s="5"/>
      <c r="C775" s="6"/>
      <c r="D775" s="6"/>
    </row>
    <row r="776" spans="1:4" x14ac:dyDescent="0.3">
      <c r="A776" s="4" t="str">
        <f>IF(Peserta[[#This Row],[Nama]]&lt;&gt;"",A775+1,"")</f>
        <v/>
      </c>
      <c r="B776" s="5"/>
      <c r="C776" s="6"/>
      <c r="D776" s="6"/>
    </row>
    <row r="777" spans="1:4" x14ac:dyDescent="0.3">
      <c r="A777" s="4" t="str">
        <f>IF(Peserta[[#This Row],[Nama]]&lt;&gt;"",A776+1,"")</f>
        <v/>
      </c>
      <c r="B777" s="5"/>
      <c r="C777" s="6"/>
      <c r="D777" s="6"/>
    </row>
    <row r="778" spans="1:4" x14ac:dyDescent="0.3">
      <c r="A778" s="4" t="str">
        <f>IF(Peserta[[#This Row],[Nama]]&lt;&gt;"",A777+1,"")</f>
        <v/>
      </c>
      <c r="B778" s="5"/>
      <c r="C778" s="6"/>
      <c r="D778" s="6"/>
    </row>
    <row r="779" spans="1:4" x14ac:dyDescent="0.3">
      <c r="A779" s="4" t="str">
        <f>IF(Peserta[[#This Row],[Nama]]&lt;&gt;"",A778+1,"")</f>
        <v/>
      </c>
      <c r="B779" s="5"/>
      <c r="C779" s="6"/>
      <c r="D779" s="6"/>
    </row>
    <row r="780" spans="1:4" x14ac:dyDescent="0.3">
      <c r="A780" s="4" t="str">
        <f>IF(Peserta[[#This Row],[Nama]]&lt;&gt;"",A779+1,"")</f>
        <v/>
      </c>
      <c r="B780" s="5"/>
      <c r="C780" s="6"/>
      <c r="D780" s="6"/>
    </row>
    <row r="781" spans="1:4" x14ac:dyDescent="0.3">
      <c r="A781" s="4" t="str">
        <f>IF(Peserta[[#This Row],[Nama]]&lt;&gt;"",A780+1,"")</f>
        <v/>
      </c>
      <c r="B781" s="5"/>
      <c r="C781" s="6"/>
      <c r="D781" s="6"/>
    </row>
    <row r="782" spans="1:4" x14ac:dyDescent="0.3">
      <c r="A782" s="4" t="str">
        <f>IF(Peserta[[#This Row],[Nama]]&lt;&gt;"",A781+1,"")</f>
        <v/>
      </c>
      <c r="B782" s="5"/>
      <c r="C782" s="6"/>
      <c r="D782" s="6"/>
    </row>
    <row r="783" spans="1:4" x14ac:dyDescent="0.3">
      <c r="A783" s="4" t="str">
        <f>IF(Peserta[[#This Row],[Nama]]&lt;&gt;"",A782+1,"")</f>
        <v/>
      </c>
      <c r="B783" s="5"/>
      <c r="C783" s="6"/>
      <c r="D783" s="6"/>
    </row>
    <row r="784" spans="1:4" x14ac:dyDescent="0.3">
      <c r="A784" s="4" t="str">
        <f>IF(Peserta[[#This Row],[Nama]]&lt;&gt;"",A783+1,"")</f>
        <v/>
      </c>
      <c r="B784" s="5"/>
      <c r="C784" s="6"/>
      <c r="D784" s="6"/>
    </row>
    <row r="785" spans="1:4" x14ac:dyDescent="0.3">
      <c r="A785" s="4" t="str">
        <f>IF(Peserta[[#This Row],[Nama]]&lt;&gt;"",A784+1,"")</f>
        <v/>
      </c>
      <c r="B785" s="5"/>
      <c r="C785" s="6"/>
      <c r="D785" s="6"/>
    </row>
    <row r="786" spans="1:4" x14ac:dyDescent="0.3">
      <c r="A786" s="4" t="str">
        <f>IF(Peserta[[#This Row],[Nama]]&lt;&gt;"",A785+1,"")</f>
        <v/>
      </c>
      <c r="B786" s="5"/>
      <c r="C786" s="6"/>
      <c r="D786" s="6"/>
    </row>
    <row r="787" spans="1:4" x14ac:dyDescent="0.3">
      <c r="A787" s="4" t="str">
        <f>IF(Peserta[[#This Row],[Nama]]&lt;&gt;"",A786+1,"")</f>
        <v/>
      </c>
      <c r="B787" s="5"/>
      <c r="C787" s="6"/>
      <c r="D787" s="6"/>
    </row>
    <row r="788" spans="1:4" x14ac:dyDescent="0.3">
      <c r="A788" s="4" t="str">
        <f>IF(Peserta[[#This Row],[Nama]]&lt;&gt;"",A787+1,"")</f>
        <v/>
      </c>
      <c r="B788" s="5"/>
      <c r="C788" s="6"/>
      <c r="D788" s="6"/>
    </row>
    <row r="789" spans="1:4" x14ac:dyDescent="0.3">
      <c r="A789" s="4" t="str">
        <f>IF(Peserta[[#This Row],[Nama]]&lt;&gt;"",A788+1,"")</f>
        <v/>
      </c>
      <c r="B789" s="5"/>
      <c r="C789" s="6"/>
      <c r="D789" s="6"/>
    </row>
    <row r="790" spans="1:4" x14ac:dyDescent="0.3">
      <c r="A790" s="4" t="str">
        <f>IF(Peserta[[#This Row],[Nama]]&lt;&gt;"",A789+1,"")</f>
        <v/>
      </c>
      <c r="B790" s="5"/>
      <c r="C790" s="6"/>
      <c r="D790" s="6"/>
    </row>
    <row r="791" spans="1:4" x14ac:dyDescent="0.3">
      <c r="A791" s="4" t="str">
        <f>IF(Peserta[[#This Row],[Nama]]&lt;&gt;"",A790+1,"")</f>
        <v/>
      </c>
      <c r="B791" s="5"/>
      <c r="C791" s="6"/>
      <c r="D791" s="6"/>
    </row>
    <row r="792" spans="1:4" x14ac:dyDescent="0.3">
      <c r="A792" s="4" t="str">
        <f>IF(Peserta[[#This Row],[Nama]]&lt;&gt;"",A791+1,"")</f>
        <v/>
      </c>
      <c r="B792" s="5"/>
      <c r="C792" s="6"/>
      <c r="D792" s="6"/>
    </row>
    <row r="793" spans="1:4" x14ac:dyDescent="0.3">
      <c r="A793" s="4" t="str">
        <f>IF(Peserta[[#This Row],[Nama]]&lt;&gt;"",A792+1,"")</f>
        <v/>
      </c>
      <c r="B793" s="5"/>
      <c r="C793" s="6"/>
      <c r="D793" s="6"/>
    </row>
    <row r="794" spans="1:4" x14ac:dyDescent="0.3">
      <c r="A794" s="4" t="str">
        <f>IF(Peserta[[#This Row],[Nama]]&lt;&gt;"",A793+1,"")</f>
        <v/>
      </c>
      <c r="B794" s="5"/>
      <c r="C794" s="6"/>
      <c r="D794" s="6"/>
    </row>
    <row r="795" spans="1:4" x14ac:dyDescent="0.3">
      <c r="A795" s="4" t="str">
        <f>IF(Peserta[[#This Row],[Nama]]&lt;&gt;"",A794+1,"")</f>
        <v/>
      </c>
      <c r="B795" s="5"/>
      <c r="C795" s="6"/>
      <c r="D795" s="6"/>
    </row>
    <row r="796" spans="1:4" x14ac:dyDescent="0.3">
      <c r="A796" s="4" t="str">
        <f>IF(Peserta[[#This Row],[Nama]]&lt;&gt;"",A795+1,"")</f>
        <v/>
      </c>
      <c r="B796" s="5"/>
      <c r="C796" s="6"/>
      <c r="D796" s="6"/>
    </row>
    <row r="797" spans="1:4" x14ac:dyDescent="0.3">
      <c r="A797" s="4" t="str">
        <f>IF(Peserta[[#This Row],[Nama]]&lt;&gt;"",A796+1,"")</f>
        <v/>
      </c>
      <c r="B797" s="5"/>
      <c r="C797" s="6"/>
      <c r="D797" s="6"/>
    </row>
    <row r="798" spans="1:4" x14ac:dyDescent="0.3">
      <c r="A798" s="4" t="str">
        <f>IF(Peserta[[#This Row],[Nama]]&lt;&gt;"",A797+1,"")</f>
        <v/>
      </c>
      <c r="B798" s="5"/>
      <c r="C798" s="6"/>
      <c r="D798" s="6"/>
    </row>
    <row r="799" spans="1:4" x14ac:dyDescent="0.3">
      <c r="A799" s="4" t="str">
        <f>IF(Peserta[[#This Row],[Nama]]&lt;&gt;"",A798+1,"")</f>
        <v/>
      </c>
      <c r="B799" s="5"/>
      <c r="C799" s="6"/>
      <c r="D799" s="6"/>
    </row>
    <row r="800" spans="1:4" x14ac:dyDescent="0.3">
      <c r="A800" s="4" t="str">
        <f>IF(Peserta[[#This Row],[Nama]]&lt;&gt;"",A799+1,"")</f>
        <v/>
      </c>
      <c r="B800" s="5"/>
      <c r="C800" s="6"/>
      <c r="D800" s="6"/>
    </row>
    <row r="801" spans="1:4" x14ac:dyDescent="0.3">
      <c r="A801" s="4" t="str">
        <f>IF(Peserta[[#This Row],[Nama]]&lt;&gt;"",A800+1,"")</f>
        <v/>
      </c>
      <c r="B801" s="5"/>
      <c r="C801" s="6"/>
      <c r="D801" s="6"/>
    </row>
    <row r="802" spans="1:4" x14ac:dyDescent="0.3">
      <c r="A802" s="4" t="str">
        <f>IF(Peserta[[#This Row],[Nama]]&lt;&gt;"",A801+1,"")</f>
        <v/>
      </c>
      <c r="B802" s="5"/>
      <c r="C802" s="6"/>
      <c r="D802" s="6"/>
    </row>
    <row r="803" spans="1:4" x14ac:dyDescent="0.3">
      <c r="A803" s="4" t="str">
        <f>IF(Peserta[[#This Row],[Nama]]&lt;&gt;"",A802+1,"")</f>
        <v/>
      </c>
      <c r="B803" s="5"/>
      <c r="C803" s="6"/>
      <c r="D803" s="6"/>
    </row>
    <row r="804" spans="1:4" x14ac:dyDescent="0.3">
      <c r="A804" s="4" t="str">
        <f>IF(Peserta[[#This Row],[Nama]]&lt;&gt;"",A803+1,"")</f>
        <v/>
      </c>
      <c r="B804" s="5"/>
      <c r="C804" s="6"/>
      <c r="D804" s="6"/>
    </row>
    <row r="805" spans="1:4" x14ac:dyDescent="0.3">
      <c r="A805" s="4" t="str">
        <f>IF(Peserta[[#This Row],[Nama]]&lt;&gt;"",A804+1,"")</f>
        <v/>
      </c>
      <c r="B805" s="5"/>
      <c r="C805" s="6"/>
      <c r="D805" s="6"/>
    </row>
    <row r="806" spans="1:4" x14ac:dyDescent="0.3">
      <c r="A806" s="4" t="str">
        <f>IF(Peserta[[#This Row],[Nama]]&lt;&gt;"",A805+1,"")</f>
        <v/>
      </c>
      <c r="B806" s="5"/>
      <c r="C806" s="6"/>
      <c r="D806" s="6"/>
    </row>
    <row r="807" spans="1:4" x14ac:dyDescent="0.3">
      <c r="A807" s="4" t="str">
        <f>IF(Peserta[[#This Row],[Nama]]&lt;&gt;"",A806+1,"")</f>
        <v/>
      </c>
      <c r="B807" s="5"/>
      <c r="C807" s="6"/>
      <c r="D807" s="6"/>
    </row>
    <row r="808" spans="1:4" x14ac:dyDescent="0.3">
      <c r="A808" s="4" t="str">
        <f>IF(Peserta[[#This Row],[Nama]]&lt;&gt;"",A807+1,"")</f>
        <v/>
      </c>
      <c r="B808" s="5"/>
      <c r="C808" s="6"/>
      <c r="D808" s="6"/>
    </row>
    <row r="809" spans="1:4" x14ac:dyDescent="0.3">
      <c r="A809" s="4" t="str">
        <f>IF(Peserta[[#This Row],[Nama]]&lt;&gt;"",A808+1,"")</f>
        <v/>
      </c>
      <c r="B809" s="5"/>
      <c r="C809" s="6"/>
      <c r="D809" s="6"/>
    </row>
    <row r="810" spans="1:4" x14ac:dyDescent="0.3">
      <c r="A810" s="4" t="str">
        <f>IF(Peserta[[#This Row],[Nama]]&lt;&gt;"",A809+1,"")</f>
        <v/>
      </c>
      <c r="B810" s="5"/>
      <c r="C810" s="6"/>
      <c r="D810" s="6"/>
    </row>
    <row r="811" spans="1:4" x14ac:dyDescent="0.3">
      <c r="A811" s="4" t="str">
        <f>IF(Peserta[[#This Row],[Nama]]&lt;&gt;"",A810+1,"")</f>
        <v/>
      </c>
      <c r="B811" s="5"/>
      <c r="C811" s="6"/>
      <c r="D811" s="6"/>
    </row>
    <row r="812" spans="1:4" x14ac:dyDescent="0.3">
      <c r="A812" s="4" t="str">
        <f>IF(Peserta[[#This Row],[Nama]]&lt;&gt;"",A811+1,"")</f>
        <v/>
      </c>
      <c r="B812" s="5"/>
      <c r="C812" s="6"/>
      <c r="D812" s="6"/>
    </row>
    <row r="813" spans="1:4" x14ac:dyDescent="0.3">
      <c r="A813" s="4" t="str">
        <f>IF(Peserta[[#This Row],[Nama]]&lt;&gt;"",A812+1,"")</f>
        <v/>
      </c>
      <c r="B813" s="5"/>
      <c r="C813" s="6"/>
      <c r="D813" s="6"/>
    </row>
    <row r="814" spans="1:4" x14ac:dyDescent="0.3">
      <c r="A814" s="4" t="str">
        <f>IF(Peserta[[#This Row],[Nama]]&lt;&gt;"",A813+1,"")</f>
        <v/>
      </c>
      <c r="B814" s="5"/>
      <c r="C814" s="6"/>
      <c r="D814" s="6"/>
    </row>
    <row r="815" spans="1:4" x14ac:dyDescent="0.3">
      <c r="A815" s="4" t="str">
        <f>IF(Peserta[[#This Row],[Nama]]&lt;&gt;"",A814+1,"")</f>
        <v/>
      </c>
      <c r="B815" s="5"/>
      <c r="C815" s="6"/>
      <c r="D815" s="6"/>
    </row>
    <row r="816" spans="1:4" x14ac:dyDescent="0.3">
      <c r="A816" s="4" t="str">
        <f>IF(Peserta[[#This Row],[Nama]]&lt;&gt;"",A815+1,"")</f>
        <v/>
      </c>
      <c r="B816" s="5"/>
      <c r="C816" s="6"/>
      <c r="D816" s="6"/>
    </row>
    <row r="817" spans="1:4" x14ac:dyDescent="0.3">
      <c r="A817" s="4" t="str">
        <f>IF(Peserta[[#This Row],[Nama]]&lt;&gt;"",A816+1,"")</f>
        <v/>
      </c>
      <c r="B817" s="5"/>
      <c r="C817" s="6"/>
      <c r="D817" s="6"/>
    </row>
    <row r="818" spans="1:4" x14ac:dyDescent="0.3">
      <c r="A818" s="4" t="str">
        <f>IF(Peserta[[#This Row],[Nama]]&lt;&gt;"",A817+1,"")</f>
        <v/>
      </c>
      <c r="B818" s="5"/>
      <c r="C818" s="6"/>
      <c r="D818" s="6"/>
    </row>
    <row r="819" spans="1:4" x14ac:dyDescent="0.3">
      <c r="A819" s="4" t="str">
        <f>IF(Peserta[[#This Row],[Nama]]&lt;&gt;"",A818+1,"")</f>
        <v/>
      </c>
      <c r="B819" s="5"/>
      <c r="C819" s="6"/>
      <c r="D819" s="6"/>
    </row>
    <row r="820" spans="1:4" x14ac:dyDescent="0.3">
      <c r="A820" s="4" t="str">
        <f>IF(Peserta[[#This Row],[Nama]]&lt;&gt;"",A819+1,"")</f>
        <v/>
      </c>
      <c r="B820" s="5"/>
      <c r="C820" s="6"/>
      <c r="D820" s="6"/>
    </row>
    <row r="821" spans="1:4" x14ac:dyDescent="0.3">
      <c r="A821" s="4" t="str">
        <f>IF(Peserta[[#This Row],[Nama]]&lt;&gt;"",A820+1,"")</f>
        <v/>
      </c>
      <c r="B821" s="5"/>
      <c r="C821" s="6"/>
      <c r="D821" s="6"/>
    </row>
    <row r="822" spans="1:4" x14ac:dyDescent="0.3">
      <c r="A822" s="4" t="str">
        <f>IF(Peserta[[#This Row],[Nama]]&lt;&gt;"",A821+1,"")</f>
        <v/>
      </c>
      <c r="B822" s="5"/>
      <c r="C822" s="6"/>
      <c r="D822" s="6"/>
    </row>
    <row r="823" spans="1:4" x14ac:dyDescent="0.3">
      <c r="A823" s="4" t="str">
        <f>IF(Peserta[[#This Row],[Nama]]&lt;&gt;"",A822+1,"")</f>
        <v/>
      </c>
      <c r="B823" s="5"/>
      <c r="C823" s="6"/>
      <c r="D823" s="6"/>
    </row>
    <row r="824" spans="1:4" x14ac:dyDescent="0.3">
      <c r="A824" s="4" t="str">
        <f>IF(Peserta[[#This Row],[Nama]]&lt;&gt;"",A823+1,"")</f>
        <v/>
      </c>
      <c r="B824" s="5"/>
      <c r="C824" s="6"/>
      <c r="D824" s="6"/>
    </row>
    <row r="825" spans="1:4" x14ac:dyDescent="0.3">
      <c r="A825" s="4" t="str">
        <f>IF(Peserta[[#This Row],[Nama]]&lt;&gt;"",A824+1,"")</f>
        <v/>
      </c>
      <c r="B825" s="5"/>
      <c r="C825" s="6"/>
      <c r="D825" s="6"/>
    </row>
    <row r="826" spans="1:4" x14ac:dyDescent="0.3">
      <c r="A826" s="4" t="str">
        <f>IF(Peserta[[#This Row],[Nama]]&lt;&gt;"",A825+1,"")</f>
        <v/>
      </c>
      <c r="B826" s="5"/>
      <c r="C826" s="6"/>
      <c r="D826" s="6"/>
    </row>
    <row r="827" spans="1:4" x14ac:dyDescent="0.3">
      <c r="A827" s="4" t="str">
        <f>IF(Peserta[[#This Row],[Nama]]&lt;&gt;"",A826+1,"")</f>
        <v/>
      </c>
      <c r="B827" s="5"/>
      <c r="C827" s="6"/>
      <c r="D827" s="6"/>
    </row>
    <row r="828" spans="1:4" x14ac:dyDescent="0.3">
      <c r="A828" s="4" t="str">
        <f>IF(Peserta[[#This Row],[Nama]]&lt;&gt;"",A827+1,"")</f>
        <v/>
      </c>
      <c r="B828" s="5"/>
      <c r="C828" s="6"/>
      <c r="D828" s="6"/>
    </row>
    <row r="829" spans="1:4" x14ac:dyDescent="0.3">
      <c r="A829" s="4" t="str">
        <f>IF(Peserta[[#This Row],[Nama]]&lt;&gt;"",A828+1,"")</f>
        <v/>
      </c>
      <c r="B829" s="5"/>
      <c r="C829" s="6"/>
      <c r="D829" s="6"/>
    </row>
    <row r="830" spans="1:4" x14ac:dyDescent="0.3">
      <c r="A830" s="4" t="str">
        <f>IF(Peserta[[#This Row],[Nama]]&lt;&gt;"",A829+1,"")</f>
        <v/>
      </c>
      <c r="B830" s="5"/>
      <c r="C830" s="6"/>
      <c r="D830" s="6"/>
    </row>
    <row r="831" spans="1:4" x14ac:dyDescent="0.3">
      <c r="A831" s="4" t="str">
        <f>IF(Peserta[[#This Row],[Nama]]&lt;&gt;"",A830+1,"")</f>
        <v/>
      </c>
      <c r="B831" s="5"/>
      <c r="C831" s="6"/>
      <c r="D831" s="6"/>
    </row>
    <row r="832" spans="1:4" x14ac:dyDescent="0.3">
      <c r="A832" s="4" t="str">
        <f>IF(Peserta[[#This Row],[Nama]]&lt;&gt;"",A831+1,"")</f>
        <v/>
      </c>
      <c r="B832" s="5"/>
      <c r="C832" s="6"/>
      <c r="D832" s="6"/>
    </row>
    <row r="833" spans="1:4" x14ac:dyDescent="0.3">
      <c r="A833" s="4" t="str">
        <f>IF(Peserta[[#This Row],[Nama]]&lt;&gt;"",A832+1,"")</f>
        <v/>
      </c>
      <c r="B833" s="5"/>
      <c r="C833" s="6"/>
      <c r="D833" s="6"/>
    </row>
    <row r="834" spans="1:4" x14ac:dyDescent="0.3">
      <c r="A834" s="4" t="str">
        <f>IF(Peserta[[#This Row],[Nama]]&lt;&gt;"",A833+1,"")</f>
        <v/>
      </c>
      <c r="B834" s="5"/>
      <c r="C834" s="6"/>
      <c r="D834" s="6"/>
    </row>
    <row r="835" spans="1:4" x14ac:dyDescent="0.3">
      <c r="A835" s="4" t="str">
        <f>IF(Peserta[[#This Row],[Nama]]&lt;&gt;"",A834+1,"")</f>
        <v/>
      </c>
      <c r="B835" s="5"/>
      <c r="C835" s="6"/>
      <c r="D835" s="6"/>
    </row>
    <row r="836" spans="1:4" x14ac:dyDescent="0.3">
      <c r="A836" s="4" t="str">
        <f>IF(Peserta[[#This Row],[Nama]]&lt;&gt;"",A835+1,"")</f>
        <v/>
      </c>
      <c r="B836" s="5"/>
      <c r="C836" s="6"/>
      <c r="D836" s="6"/>
    </row>
    <row r="837" spans="1:4" x14ac:dyDescent="0.3">
      <c r="A837" s="4" t="str">
        <f>IF(Peserta[[#This Row],[Nama]]&lt;&gt;"",A836+1,"")</f>
        <v/>
      </c>
      <c r="B837" s="5"/>
      <c r="C837" s="6"/>
      <c r="D837" s="6"/>
    </row>
    <row r="838" spans="1:4" x14ac:dyDescent="0.3">
      <c r="A838" s="4" t="str">
        <f>IF(Peserta[[#This Row],[Nama]]&lt;&gt;"",A837+1,"")</f>
        <v/>
      </c>
      <c r="B838" s="5"/>
      <c r="C838" s="6"/>
      <c r="D838" s="6"/>
    </row>
    <row r="839" spans="1:4" x14ac:dyDescent="0.3">
      <c r="A839" s="4" t="str">
        <f>IF(Peserta[[#This Row],[Nama]]&lt;&gt;"",A838+1,"")</f>
        <v/>
      </c>
      <c r="B839" s="5"/>
      <c r="C839" s="6"/>
      <c r="D839" s="6"/>
    </row>
    <row r="840" spans="1:4" x14ac:dyDescent="0.3">
      <c r="A840" s="4" t="str">
        <f>IF(Peserta[[#This Row],[Nama]]&lt;&gt;"",A839+1,"")</f>
        <v/>
      </c>
      <c r="B840" s="5"/>
      <c r="C840" s="6"/>
      <c r="D840" s="6"/>
    </row>
    <row r="841" spans="1:4" x14ac:dyDescent="0.3">
      <c r="A841" s="4" t="str">
        <f>IF(Peserta[[#This Row],[Nama]]&lt;&gt;"",A840+1,"")</f>
        <v/>
      </c>
      <c r="B841" s="5"/>
      <c r="C841" s="6"/>
      <c r="D841" s="6"/>
    </row>
    <row r="842" spans="1:4" x14ac:dyDescent="0.3">
      <c r="A842" s="4" t="str">
        <f>IF(Peserta[[#This Row],[Nama]]&lt;&gt;"",A841+1,"")</f>
        <v/>
      </c>
      <c r="B842" s="5"/>
      <c r="C842" s="6"/>
      <c r="D842" s="6"/>
    </row>
    <row r="843" spans="1:4" x14ac:dyDescent="0.3">
      <c r="A843" s="4" t="str">
        <f>IF(Peserta[[#This Row],[Nama]]&lt;&gt;"",A842+1,"")</f>
        <v/>
      </c>
      <c r="B843" s="5"/>
      <c r="C843" s="6"/>
      <c r="D843" s="6"/>
    </row>
    <row r="844" spans="1:4" x14ac:dyDescent="0.3">
      <c r="A844" s="4" t="str">
        <f>IF(Peserta[[#This Row],[Nama]]&lt;&gt;"",A843+1,"")</f>
        <v/>
      </c>
      <c r="B844" s="5"/>
      <c r="C844" s="6"/>
      <c r="D844" s="6"/>
    </row>
    <row r="845" spans="1:4" x14ac:dyDescent="0.3">
      <c r="A845" s="4" t="str">
        <f>IF(Peserta[[#This Row],[Nama]]&lt;&gt;"",A844+1,"")</f>
        <v/>
      </c>
      <c r="B845" s="5"/>
      <c r="C845" s="6"/>
      <c r="D845" s="6"/>
    </row>
    <row r="846" spans="1:4" x14ac:dyDescent="0.3">
      <c r="A846" s="4" t="str">
        <f>IF(Peserta[[#This Row],[Nama]]&lt;&gt;"",A845+1,"")</f>
        <v/>
      </c>
      <c r="B846" s="5"/>
      <c r="C846" s="6"/>
      <c r="D846" s="6"/>
    </row>
    <row r="847" spans="1:4" x14ac:dyDescent="0.3">
      <c r="A847" s="4" t="str">
        <f>IF(Peserta[[#This Row],[Nama]]&lt;&gt;"",A846+1,"")</f>
        <v/>
      </c>
      <c r="B847" s="5"/>
      <c r="C847" s="6"/>
      <c r="D847" s="6"/>
    </row>
    <row r="848" spans="1:4" x14ac:dyDescent="0.3">
      <c r="A848" s="4" t="str">
        <f>IF(Peserta[[#This Row],[Nama]]&lt;&gt;"",A847+1,"")</f>
        <v/>
      </c>
      <c r="B848" s="5"/>
      <c r="C848" s="6"/>
      <c r="D848" s="6"/>
    </row>
    <row r="849" spans="1:4" x14ac:dyDescent="0.3">
      <c r="A849" s="4" t="str">
        <f>IF(Peserta[[#This Row],[Nama]]&lt;&gt;"",A848+1,"")</f>
        <v/>
      </c>
      <c r="B849" s="5"/>
      <c r="C849" s="6"/>
      <c r="D849" s="6"/>
    </row>
    <row r="850" spans="1:4" x14ac:dyDescent="0.3">
      <c r="A850" s="4" t="str">
        <f>IF(Peserta[[#This Row],[Nama]]&lt;&gt;"",A849+1,"")</f>
        <v/>
      </c>
      <c r="B850" s="5"/>
      <c r="C850" s="6"/>
      <c r="D850" s="6"/>
    </row>
    <row r="851" spans="1:4" x14ac:dyDescent="0.3">
      <c r="A851" s="4" t="str">
        <f>IF(Peserta[[#This Row],[Nama]]&lt;&gt;"",A850+1,"")</f>
        <v/>
      </c>
      <c r="B851" s="5"/>
      <c r="C851" s="6"/>
      <c r="D851" s="6"/>
    </row>
    <row r="852" spans="1:4" x14ac:dyDescent="0.3">
      <c r="A852" s="4" t="str">
        <f>IF(Peserta[[#This Row],[Nama]]&lt;&gt;"",A851+1,"")</f>
        <v/>
      </c>
      <c r="B852" s="5"/>
      <c r="C852" s="6"/>
      <c r="D852" s="6"/>
    </row>
    <row r="853" spans="1:4" x14ac:dyDescent="0.3">
      <c r="A853" s="4" t="str">
        <f>IF(Peserta[[#This Row],[Nama]]&lt;&gt;"",A852+1,"")</f>
        <v/>
      </c>
      <c r="B853" s="5"/>
      <c r="C853" s="6"/>
      <c r="D853" s="6"/>
    </row>
    <row r="854" spans="1:4" x14ac:dyDescent="0.3">
      <c r="A854" s="4" t="str">
        <f>IF(Peserta[[#This Row],[Nama]]&lt;&gt;"",A853+1,"")</f>
        <v/>
      </c>
      <c r="B854" s="5"/>
      <c r="C854" s="6"/>
      <c r="D854" s="6"/>
    </row>
    <row r="855" spans="1:4" x14ac:dyDescent="0.3">
      <c r="A855" s="4" t="str">
        <f>IF(Peserta[[#This Row],[Nama]]&lt;&gt;"",A854+1,"")</f>
        <v/>
      </c>
      <c r="B855" s="5"/>
      <c r="C855" s="6"/>
      <c r="D855" s="6"/>
    </row>
    <row r="856" spans="1:4" x14ac:dyDescent="0.3">
      <c r="A856" s="4" t="str">
        <f>IF(Peserta[[#This Row],[Nama]]&lt;&gt;"",A855+1,"")</f>
        <v/>
      </c>
      <c r="B856" s="5"/>
      <c r="C856" s="6"/>
      <c r="D856" s="6"/>
    </row>
    <row r="857" spans="1:4" x14ac:dyDescent="0.3">
      <c r="A857" s="4" t="str">
        <f>IF(Peserta[[#This Row],[Nama]]&lt;&gt;"",A856+1,"")</f>
        <v/>
      </c>
      <c r="B857" s="5"/>
      <c r="C857" s="6"/>
      <c r="D857" s="6"/>
    </row>
    <row r="858" spans="1:4" x14ac:dyDescent="0.3">
      <c r="A858" s="4" t="str">
        <f>IF(Peserta[[#This Row],[Nama]]&lt;&gt;"",A857+1,"")</f>
        <v/>
      </c>
      <c r="B858" s="5"/>
      <c r="C858" s="6"/>
      <c r="D858" s="6"/>
    </row>
    <row r="859" spans="1:4" x14ac:dyDescent="0.3">
      <c r="A859" s="4" t="str">
        <f>IF(Peserta[[#This Row],[Nama]]&lt;&gt;"",A858+1,"")</f>
        <v/>
      </c>
      <c r="B859" s="5"/>
      <c r="C859" s="6"/>
      <c r="D859" s="6"/>
    </row>
    <row r="860" spans="1:4" x14ac:dyDescent="0.3">
      <c r="A860" s="4" t="str">
        <f>IF(Peserta[[#This Row],[Nama]]&lt;&gt;"",A859+1,"")</f>
        <v/>
      </c>
      <c r="B860" s="5"/>
      <c r="C860" s="6"/>
      <c r="D860" s="6"/>
    </row>
    <row r="861" spans="1:4" x14ac:dyDescent="0.3">
      <c r="A861" s="4" t="str">
        <f>IF(Peserta[[#This Row],[Nama]]&lt;&gt;"",A860+1,"")</f>
        <v/>
      </c>
      <c r="B861" s="5"/>
      <c r="C861" s="6"/>
      <c r="D861" s="6"/>
    </row>
    <row r="862" spans="1:4" x14ac:dyDescent="0.3">
      <c r="A862" s="4" t="str">
        <f>IF(Peserta[[#This Row],[Nama]]&lt;&gt;"",A861+1,"")</f>
        <v/>
      </c>
      <c r="B862" s="5"/>
      <c r="C862" s="6"/>
      <c r="D862" s="6"/>
    </row>
    <row r="863" spans="1:4" x14ac:dyDescent="0.3">
      <c r="A863" s="4" t="str">
        <f>IF(Peserta[[#This Row],[Nama]]&lt;&gt;"",A862+1,"")</f>
        <v/>
      </c>
      <c r="B863" s="5"/>
      <c r="C863" s="6"/>
      <c r="D863" s="6"/>
    </row>
    <row r="864" spans="1:4" x14ac:dyDescent="0.3">
      <c r="A864" s="4" t="str">
        <f>IF(Peserta[[#This Row],[Nama]]&lt;&gt;"",A863+1,"")</f>
        <v/>
      </c>
      <c r="B864" s="5"/>
      <c r="C864" s="6"/>
      <c r="D864" s="6"/>
    </row>
    <row r="865" spans="1:4" x14ac:dyDescent="0.3">
      <c r="A865" s="4" t="str">
        <f>IF(Peserta[[#This Row],[Nama]]&lt;&gt;"",A864+1,"")</f>
        <v/>
      </c>
      <c r="B865" s="5"/>
      <c r="C865" s="6"/>
      <c r="D865" s="6"/>
    </row>
    <row r="866" spans="1:4" x14ac:dyDescent="0.3">
      <c r="A866" s="4" t="str">
        <f>IF(Peserta[[#This Row],[Nama]]&lt;&gt;"",A865+1,"")</f>
        <v/>
      </c>
      <c r="B866" s="5"/>
      <c r="C866" s="6"/>
      <c r="D866" s="6"/>
    </row>
    <row r="867" spans="1:4" x14ac:dyDescent="0.3">
      <c r="A867" s="4" t="str">
        <f>IF(Peserta[[#This Row],[Nama]]&lt;&gt;"",A866+1,"")</f>
        <v/>
      </c>
      <c r="B867" s="5"/>
      <c r="C867" s="6"/>
      <c r="D867" s="6"/>
    </row>
    <row r="868" spans="1:4" x14ac:dyDescent="0.3">
      <c r="A868" s="4" t="str">
        <f>IF(Peserta[[#This Row],[Nama]]&lt;&gt;"",A867+1,"")</f>
        <v/>
      </c>
      <c r="B868" s="5"/>
      <c r="C868" s="6"/>
      <c r="D868" s="6"/>
    </row>
    <row r="869" spans="1:4" x14ac:dyDescent="0.3">
      <c r="A869" s="4" t="str">
        <f>IF(Peserta[[#This Row],[Nama]]&lt;&gt;"",A868+1,"")</f>
        <v/>
      </c>
      <c r="B869" s="5"/>
      <c r="C869" s="6"/>
      <c r="D869" s="6"/>
    </row>
    <row r="870" spans="1:4" x14ac:dyDescent="0.3">
      <c r="A870" s="4" t="str">
        <f>IF(Peserta[[#This Row],[Nama]]&lt;&gt;"",A869+1,"")</f>
        <v/>
      </c>
      <c r="B870" s="5"/>
      <c r="C870" s="6"/>
      <c r="D870" s="6"/>
    </row>
    <row r="871" spans="1:4" x14ac:dyDescent="0.3">
      <c r="A871" s="4" t="str">
        <f>IF(Peserta[[#This Row],[Nama]]&lt;&gt;"",A870+1,"")</f>
        <v/>
      </c>
      <c r="B871" s="5"/>
      <c r="C871" s="6"/>
      <c r="D871" s="6"/>
    </row>
    <row r="872" spans="1:4" x14ac:dyDescent="0.3">
      <c r="A872" s="4" t="str">
        <f>IF(Peserta[[#This Row],[Nama]]&lt;&gt;"",A871+1,"")</f>
        <v/>
      </c>
      <c r="B872" s="5"/>
      <c r="C872" s="6"/>
      <c r="D872" s="6"/>
    </row>
    <row r="873" spans="1:4" x14ac:dyDescent="0.3">
      <c r="A873" s="4" t="str">
        <f>IF(Peserta[[#This Row],[Nama]]&lt;&gt;"",A872+1,"")</f>
        <v/>
      </c>
      <c r="B873" s="5"/>
      <c r="C873" s="6"/>
      <c r="D873" s="6"/>
    </row>
    <row r="874" spans="1:4" x14ac:dyDescent="0.3">
      <c r="A874" s="4" t="str">
        <f>IF(Peserta[[#This Row],[Nama]]&lt;&gt;"",A873+1,"")</f>
        <v/>
      </c>
      <c r="B874" s="5"/>
      <c r="C874" s="6"/>
      <c r="D874" s="6"/>
    </row>
    <row r="875" spans="1:4" x14ac:dyDescent="0.3">
      <c r="A875" s="4" t="str">
        <f>IF(Peserta[[#This Row],[Nama]]&lt;&gt;"",A874+1,"")</f>
        <v/>
      </c>
      <c r="B875" s="5"/>
      <c r="C875" s="6"/>
      <c r="D875" s="6"/>
    </row>
    <row r="876" spans="1:4" x14ac:dyDescent="0.3">
      <c r="A876" s="4" t="str">
        <f>IF(Peserta[[#This Row],[Nama]]&lt;&gt;"",A875+1,"")</f>
        <v/>
      </c>
      <c r="B876" s="5"/>
      <c r="C876" s="6"/>
      <c r="D876" s="6"/>
    </row>
    <row r="877" spans="1:4" x14ac:dyDescent="0.3">
      <c r="A877" s="4" t="str">
        <f>IF(Peserta[[#This Row],[Nama]]&lt;&gt;"",A876+1,"")</f>
        <v/>
      </c>
      <c r="B877" s="5"/>
      <c r="C877" s="6"/>
      <c r="D877" s="6"/>
    </row>
    <row r="878" spans="1:4" x14ac:dyDescent="0.3">
      <c r="A878" s="4" t="str">
        <f>IF(Peserta[[#This Row],[Nama]]&lt;&gt;"",A877+1,"")</f>
        <v/>
      </c>
      <c r="B878" s="5"/>
      <c r="C878" s="6"/>
      <c r="D878" s="6"/>
    </row>
    <row r="879" spans="1:4" x14ac:dyDescent="0.3">
      <c r="A879" s="4" t="str">
        <f>IF(Peserta[[#This Row],[Nama]]&lt;&gt;"",A878+1,"")</f>
        <v/>
      </c>
      <c r="B879" s="5"/>
      <c r="C879" s="6"/>
      <c r="D879" s="6"/>
    </row>
    <row r="880" spans="1:4" x14ac:dyDescent="0.3">
      <c r="A880" s="4" t="str">
        <f>IF(Peserta[[#This Row],[Nama]]&lt;&gt;"",A879+1,"")</f>
        <v/>
      </c>
      <c r="B880" s="5"/>
      <c r="C880" s="6"/>
      <c r="D880" s="6"/>
    </row>
    <row r="881" spans="1:4" x14ac:dyDescent="0.3">
      <c r="A881" s="4" t="str">
        <f>IF(Peserta[[#This Row],[Nama]]&lt;&gt;"",A880+1,"")</f>
        <v/>
      </c>
      <c r="B881" s="5"/>
      <c r="C881" s="6"/>
      <c r="D881" s="6"/>
    </row>
    <row r="882" spans="1:4" x14ac:dyDescent="0.3">
      <c r="A882" s="4" t="str">
        <f>IF(Peserta[[#This Row],[Nama]]&lt;&gt;"",A881+1,"")</f>
        <v/>
      </c>
      <c r="B882" s="5"/>
      <c r="C882" s="6"/>
      <c r="D882" s="6"/>
    </row>
    <row r="883" spans="1:4" x14ac:dyDescent="0.3">
      <c r="A883" s="4" t="str">
        <f>IF(Peserta[[#This Row],[Nama]]&lt;&gt;"",A882+1,"")</f>
        <v/>
      </c>
      <c r="B883" s="5"/>
      <c r="C883" s="6"/>
      <c r="D883" s="6"/>
    </row>
    <row r="884" spans="1:4" x14ac:dyDescent="0.3">
      <c r="A884" s="4" t="str">
        <f>IF(Peserta[[#This Row],[Nama]]&lt;&gt;"",A883+1,"")</f>
        <v/>
      </c>
      <c r="B884" s="5"/>
      <c r="C884" s="6"/>
      <c r="D884" s="6"/>
    </row>
    <row r="885" spans="1:4" x14ac:dyDescent="0.3">
      <c r="A885" s="4" t="str">
        <f>IF(Peserta[[#This Row],[Nama]]&lt;&gt;"",A884+1,"")</f>
        <v/>
      </c>
      <c r="B885" s="5"/>
      <c r="C885" s="6"/>
      <c r="D885" s="6"/>
    </row>
    <row r="886" spans="1:4" x14ac:dyDescent="0.3">
      <c r="A886" s="4" t="str">
        <f>IF(Peserta[[#This Row],[Nama]]&lt;&gt;"",A885+1,"")</f>
        <v/>
      </c>
      <c r="B886" s="5"/>
      <c r="C886" s="6"/>
      <c r="D886" s="6"/>
    </row>
    <row r="887" spans="1:4" x14ac:dyDescent="0.3">
      <c r="A887" s="4" t="str">
        <f>IF(Peserta[[#This Row],[Nama]]&lt;&gt;"",A886+1,"")</f>
        <v/>
      </c>
      <c r="B887" s="5"/>
      <c r="C887" s="6"/>
      <c r="D887" s="6"/>
    </row>
    <row r="888" spans="1:4" x14ac:dyDescent="0.3">
      <c r="A888" s="4" t="str">
        <f>IF(Peserta[[#This Row],[Nama]]&lt;&gt;"",A887+1,"")</f>
        <v/>
      </c>
      <c r="B888" s="5"/>
      <c r="C888" s="6"/>
      <c r="D888" s="6"/>
    </row>
    <row r="889" spans="1:4" x14ac:dyDescent="0.3">
      <c r="A889" s="4" t="str">
        <f>IF(Peserta[[#This Row],[Nama]]&lt;&gt;"",A888+1,"")</f>
        <v/>
      </c>
      <c r="B889" s="5"/>
      <c r="C889" s="6"/>
      <c r="D889" s="6"/>
    </row>
    <row r="890" spans="1:4" x14ac:dyDescent="0.3">
      <c r="A890" s="4" t="str">
        <f>IF(Peserta[[#This Row],[Nama]]&lt;&gt;"",A889+1,"")</f>
        <v/>
      </c>
      <c r="B890" s="5"/>
      <c r="C890" s="6"/>
      <c r="D890" s="6"/>
    </row>
    <row r="891" spans="1:4" x14ac:dyDescent="0.3">
      <c r="A891" s="4" t="str">
        <f>IF(Peserta[[#This Row],[Nama]]&lt;&gt;"",A890+1,"")</f>
        <v/>
      </c>
      <c r="B891" s="5"/>
      <c r="C891" s="6"/>
      <c r="D891" s="6"/>
    </row>
    <row r="892" spans="1:4" x14ac:dyDescent="0.3">
      <c r="A892" s="4" t="str">
        <f>IF(Peserta[[#This Row],[Nama]]&lt;&gt;"",A891+1,"")</f>
        <v/>
      </c>
      <c r="B892" s="5"/>
      <c r="C892" s="6"/>
      <c r="D892" s="6"/>
    </row>
    <row r="893" spans="1:4" x14ac:dyDescent="0.3">
      <c r="A893" s="4" t="str">
        <f>IF(Peserta[[#This Row],[Nama]]&lt;&gt;"",A892+1,"")</f>
        <v/>
      </c>
      <c r="B893" s="5"/>
      <c r="C893" s="6"/>
      <c r="D893" s="6"/>
    </row>
    <row r="894" spans="1:4" x14ac:dyDescent="0.3">
      <c r="A894" s="4" t="str">
        <f>IF(Peserta[[#This Row],[Nama]]&lt;&gt;"",A893+1,"")</f>
        <v/>
      </c>
      <c r="B894" s="5"/>
      <c r="C894" s="6"/>
      <c r="D894" s="6"/>
    </row>
    <row r="895" spans="1:4" x14ac:dyDescent="0.3">
      <c r="A895" s="4" t="str">
        <f>IF(Peserta[[#This Row],[Nama]]&lt;&gt;"",A894+1,"")</f>
        <v/>
      </c>
      <c r="B895" s="5"/>
      <c r="C895" s="6"/>
      <c r="D895" s="6"/>
    </row>
    <row r="896" spans="1:4" x14ac:dyDescent="0.3">
      <c r="A896" s="4" t="str">
        <f>IF(Peserta[[#This Row],[Nama]]&lt;&gt;"",A895+1,"")</f>
        <v/>
      </c>
      <c r="B896" s="5"/>
      <c r="C896" s="6"/>
      <c r="D896" s="6"/>
    </row>
    <row r="897" spans="1:4" x14ac:dyDescent="0.3">
      <c r="A897" s="4" t="str">
        <f>IF(Peserta[[#This Row],[Nama]]&lt;&gt;"",A896+1,"")</f>
        <v/>
      </c>
      <c r="B897" s="5"/>
      <c r="C897" s="6"/>
      <c r="D897" s="6"/>
    </row>
    <row r="898" spans="1:4" x14ac:dyDescent="0.3">
      <c r="A898" s="4" t="str">
        <f>IF(Peserta[[#This Row],[Nama]]&lt;&gt;"",A897+1,"")</f>
        <v/>
      </c>
      <c r="B898" s="5"/>
      <c r="C898" s="6"/>
      <c r="D898" s="6"/>
    </row>
    <row r="899" spans="1:4" x14ac:dyDescent="0.3">
      <c r="A899" s="4" t="str">
        <f>IF(Peserta[[#This Row],[Nama]]&lt;&gt;"",A898+1,"")</f>
        <v/>
      </c>
      <c r="B899" s="5"/>
      <c r="C899" s="6"/>
      <c r="D899" s="6"/>
    </row>
    <row r="900" spans="1:4" x14ac:dyDescent="0.3">
      <c r="A900" s="4" t="str">
        <f>IF(Peserta[[#This Row],[Nama]]&lt;&gt;"",A899+1,"")</f>
        <v/>
      </c>
      <c r="B900" s="5"/>
      <c r="C900" s="6"/>
      <c r="D900" s="6"/>
    </row>
    <row r="901" spans="1:4" x14ac:dyDescent="0.3">
      <c r="A901" s="4" t="str">
        <f>IF(Peserta[[#This Row],[Nama]]&lt;&gt;"",A900+1,"")</f>
        <v/>
      </c>
      <c r="B901" s="5"/>
      <c r="C901" s="6"/>
      <c r="D901" s="6"/>
    </row>
    <row r="902" spans="1:4" x14ac:dyDescent="0.3">
      <c r="A902" s="4" t="str">
        <f>IF(Peserta[[#This Row],[Nama]]&lt;&gt;"",A901+1,"")</f>
        <v/>
      </c>
      <c r="B902" s="5"/>
      <c r="C902" s="6"/>
      <c r="D902" s="6"/>
    </row>
    <row r="903" spans="1:4" x14ac:dyDescent="0.3">
      <c r="A903" s="4" t="str">
        <f>IF(Peserta[[#This Row],[Nama]]&lt;&gt;"",A902+1,"")</f>
        <v/>
      </c>
      <c r="B903" s="5"/>
      <c r="C903" s="6"/>
      <c r="D903" s="6"/>
    </row>
    <row r="904" spans="1:4" x14ac:dyDescent="0.3">
      <c r="A904" s="4" t="str">
        <f>IF(Peserta[[#This Row],[Nama]]&lt;&gt;"",A903+1,"")</f>
        <v/>
      </c>
      <c r="B904" s="5"/>
      <c r="C904" s="6"/>
      <c r="D904" s="6"/>
    </row>
    <row r="905" spans="1:4" x14ac:dyDescent="0.3">
      <c r="A905" s="4" t="str">
        <f>IF(Peserta[[#This Row],[Nama]]&lt;&gt;"",A904+1,"")</f>
        <v/>
      </c>
      <c r="B905" s="5"/>
      <c r="C905" s="6"/>
      <c r="D905" s="6"/>
    </row>
    <row r="906" spans="1:4" x14ac:dyDescent="0.3">
      <c r="A906" s="4" t="str">
        <f>IF(Peserta[[#This Row],[Nama]]&lt;&gt;"",A905+1,"")</f>
        <v/>
      </c>
      <c r="B906" s="5"/>
      <c r="C906" s="6"/>
      <c r="D906" s="6"/>
    </row>
    <row r="907" spans="1:4" x14ac:dyDescent="0.3">
      <c r="A907" s="4" t="str">
        <f>IF(Peserta[[#This Row],[Nama]]&lt;&gt;"",A906+1,"")</f>
        <v/>
      </c>
      <c r="B907" s="5"/>
      <c r="C907" s="6"/>
      <c r="D907" s="6"/>
    </row>
    <row r="908" spans="1:4" x14ac:dyDescent="0.3">
      <c r="A908" s="4" t="str">
        <f>IF(Peserta[[#This Row],[Nama]]&lt;&gt;"",A907+1,"")</f>
        <v/>
      </c>
      <c r="B908" s="5"/>
      <c r="C908" s="6"/>
      <c r="D908" s="6"/>
    </row>
    <row r="909" spans="1:4" x14ac:dyDescent="0.3">
      <c r="A909" s="4" t="str">
        <f>IF(Peserta[[#This Row],[Nama]]&lt;&gt;"",A908+1,"")</f>
        <v/>
      </c>
      <c r="B909" s="5"/>
      <c r="C909" s="6"/>
      <c r="D909" s="6"/>
    </row>
    <row r="910" spans="1:4" x14ac:dyDescent="0.3">
      <c r="A910" s="4" t="str">
        <f>IF(Peserta[[#This Row],[Nama]]&lt;&gt;"",A909+1,"")</f>
        <v/>
      </c>
      <c r="B910" s="5"/>
      <c r="C910" s="6"/>
      <c r="D910" s="6"/>
    </row>
    <row r="911" spans="1:4" x14ac:dyDescent="0.3">
      <c r="A911" s="4" t="str">
        <f>IF(Peserta[[#This Row],[Nama]]&lt;&gt;"",A910+1,"")</f>
        <v/>
      </c>
      <c r="B911" s="5"/>
      <c r="C911" s="6"/>
      <c r="D911" s="6"/>
    </row>
    <row r="912" spans="1:4" x14ac:dyDescent="0.3">
      <c r="A912" s="4" t="str">
        <f>IF(Peserta[[#This Row],[Nama]]&lt;&gt;"",A911+1,"")</f>
        <v/>
      </c>
      <c r="B912" s="5"/>
      <c r="C912" s="6"/>
      <c r="D912" s="6"/>
    </row>
    <row r="913" spans="1:4" x14ac:dyDescent="0.3">
      <c r="A913" s="4" t="str">
        <f>IF(Peserta[[#This Row],[Nama]]&lt;&gt;"",A912+1,"")</f>
        <v/>
      </c>
      <c r="B913" s="5"/>
      <c r="C913" s="6"/>
      <c r="D913" s="6"/>
    </row>
    <row r="914" spans="1:4" x14ac:dyDescent="0.3">
      <c r="A914" s="4" t="str">
        <f>IF(Peserta[[#This Row],[Nama]]&lt;&gt;"",A913+1,"")</f>
        <v/>
      </c>
      <c r="B914" s="5"/>
      <c r="C914" s="6"/>
      <c r="D914" s="6"/>
    </row>
    <row r="915" spans="1:4" x14ac:dyDescent="0.3">
      <c r="A915" s="4" t="str">
        <f>IF(Peserta[[#This Row],[Nama]]&lt;&gt;"",A914+1,"")</f>
        <v/>
      </c>
      <c r="B915" s="5"/>
      <c r="C915" s="6"/>
      <c r="D915" s="6"/>
    </row>
    <row r="916" spans="1:4" x14ac:dyDescent="0.3">
      <c r="A916" s="4" t="str">
        <f>IF(Peserta[[#This Row],[Nama]]&lt;&gt;"",A915+1,"")</f>
        <v/>
      </c>
      <c r="B916" s="5"/>
      <c r="C916" s="6"/>
      <c r="D916" s="6"/>
    </row>
    <row r="917" spans="1:4" x14ac:dyDescent="0.3">
      <c r="A917" s="4" t="str">
        <f>IF(Peserta[[#This Row],[Nama]]&lt;&gt;"",A916+1,"")</f>
        <v/>
      </c>
      <c r="B917" s="5"/>
      <c r="C917" s="6"/>
      <c r="D917" s="6"/>
    </row>
    <row r="918" spans="1:4" x14ac:dyDescent="0.3">
      <c r="A918" s="4" t="str">
        <f>IF(Peserta[[#This Row],[Nama]]&lt;&gt;"",A917+1,"")</f>
        <v/>
      </c>
      <c r="B918" s="5"/>
      <c r="C918" s="6"/>
      <c r="D918" s="6"/>
    </row>
    <row r="919" spans="1:4" x14ac:dyDescent="0.3">
      <c r="A919" s="4" t="str">
        <f>IF(Peserta[[#This Row],[Nama]]&lt;&gt;"",A918+1,"")</f>
        <v/>
      </c>
      <c r="B919" s="5"/>
      <c r="C919" s="6"/>
      <c r="D919" s="6"/>
    </row>
    <row r="920" spans="1:4" x14ac:dyDescent="0.3">
      <c r="A920" s="4" t="str">
        <f>IF(Peserta[[#This Row],[Nama]]&lt;&gt;"",A919+1,"")</f>
        <v/>
      </c>
      <c r="B920" s="5"/>
      <c r="C920" s="6"/>
      <c r="D920" s="6"/>
    </row>
    <row r="921" spans="1:4" x14ac:dyDescent="0.3">
      <c r="A921" s="4" t="str">
        <f>IF(Peserta[[#This Row],[Nama]]&lt;&gt;"",A920+1,"")</f>
        <v/>
      </c>
      <c r="B921" s="5"/>
      <c r="C921" s="6"/>
      <c r="D921" s="6"/>
    </row>
    <row r="922" spans="1:4" x14ac:dyDescent="0.3">
      <c r="A922" s="4" t="str">
        <f>IF(Peserta[[#This Row],[Nama]]&lt;&gt;"",A921+1,"")</f>
        <v/>
      </c>
      <c r="B922" s="5"/>
      <c r="C922" s="6"/>
      <c r="D922" s="6"/>
    </row>
    <row r="923" spans="1:4" x14ac:dyDescent="0.3">
      <c r="A923" s="4" t="str">
        <f>IF(Peserta[[#This Row],[Nama]]&lt;&gt;"",A922+1,"")</f>
        <v/>
      </c>
      <c r="B923" s="5"/>
      <c r="C923" s="6"/>
      <c r="D923" s="6"/>
    </row>
    <row r="924" spans="1:4" x14ac:dyDescent="0.3">
      <c r="A924" s="4" t="str">
        <f>IF(Peserta[[#This Row],[Nama]]&lt;&gt;"",A923+1,"")</f>
        <v/>
      </c>
      <c r="B924" s="5"/>
      <c r="C924" s="6"/>
      <c r="D924" s="6"/>
    </row>
    <row r="925" spans="1:4" x14ac:dyDescent="0.3">
      <c r="A925" s="4" t="str">
        <f>IF(Peserta[[#This Row],[Nama]]&lt;&gt;"",A924+1,"")</f>
        <v/>
      </c>
      <c r="B925" s="5"/>
      <c r="C925" s="6"/>
      <c r="D925" s="6"/>
    </row>
    <row r="926" spans="1:4" x14ac:dyDescent="0.3">
      <c r="A926" s="4" t="str">
        <f>IF(Peserta[[#This Row],[Nama]]&lt;&gt;"",A925+1,"")</f>
        <v/>
      </c>
      <c r="B926" s="5"/>
      <c r="C926" s="6"/>
      <c r="D926" s="6"/>
    </row>
    <row r="927" spans="1:4" x14ac:dyDescent="0.3">
      <c r="A927" s="4" t="str">
        <f>IF(Peserta[[#This Row],[Nama]]&lt;&gt;"",A926+1,"")</f>
        <v/>
      </c>
      <c r="B927" s="5"/>
      <c r="C927" s="6"/>
      <c r="D927" s="6"/>
    </row>
    <row r="928" spans="1:4" x14ac:dyDescent="0.3">
      <c r="A928" s="4" t="str">
        <f>IF(Peserta[[#This Row],[Nama]]&lt;&gt;"",A927+1,"")</f>
        <v/>
      </c>
      <c r="B928" s="5"/>
      <c r="C928" s="6"/>
      <c r="D928" s="6"/>
    </row>
    <row r="929" spans="1:4" x14ac:dyDescent="0.3">
      <c r="A929" s="4" t="str">
        <f>IF(Peserta[[#This Row],[Nama]]&lt;&gt;"",A928+1,"")</f>
        <v/>
      </c>
      <c r="B929" s="5"/>
      <c r="C929" s="6"/>
      <c r="D929" s="6"/>
    </row>
    <row r="930" spans="1:4" x14ac:dyDescent="0.3">
      <c r="A930" s="4" t="str">
        <f>IF(Peserta[[#This Row],[Nama]]&lt;&gt;"",A929+1,"")</f>
        <v/>
      </c>
      <c r="B930" s="5"/>
      <c r="C930" s="6"/>
      <c r="D930" s="6"/>
    </row>
    <row r="931" spans="1:4" x14ac:dyDescent="0.3">
      <c r="A931" s="4" t="str">
        <f>IF(Peserta[[#This Row],[Nama]]&lt;&gt;"",A930+1,"")</f>
        <v/>
      </c>
      <c r="B931" s="5"/>
      <c r="C931" s="6"/>
      <c r="D931" s="6"/>
    </row>
    <row r="932" spans="1:4" x14ac:dyDescent="0.3">
      <c r="A932" s="4" t="str">
        <f>IF(Peserta[[#This Row],[Nama]]&lt;&gt;"",A931+1,"")</f>
        <v/>
      </c>
      <c r="B932" s="5"/>
      <c r="C932" s="6"/>
      <c r="D932" s="6"/>
    </row>
    <row r="933" spans="1:4" x14ac:dyDescent="0.3">
      <c r="A933" s="4" t="str">
        <f>IF(Peserta[[#This Row],[Nama]]&lt;&gt;"",A932+1,"")</f>
        <v/>
      </c>
      <c r="B933" s="5"/>
      <c r="C933" s="6"/>
      <c r="D933" s="6"/>
    </row>
    <row r="934" spans="1:4" x14ac:dyDescent="0.3">
      <c r="A934" s="4" t="str">
        <f>IF(Peserta[[#This Row],[Nama]]&lt;&gt;"",A933+1,"")</f>
        <v/>
      </c>
      <c r="B934" s="5"/>
      <c r="C934" s="6"/>
      <c r="D934" s="6"/>
    </row>
    <row r="935" spans="1:4" x14ac:dyDescent="0.3">
      <c r="A935" s="4" t="str">
        <f>IF(Peserta[[#This Row],[Nama]]&lt;&gt;"",A934+1,"")</f>
        <v/>
      </c>
      <c r="B935" s="5"/>
      <c r="C935" s="6"/>
      <c r="D935" s="6"/>
    </row>
    <row r="936" spans="1:4" x14ac:dyDescent="0.3">
      <c r="A936" s="4" t="str">
        <f>IF(Peserta[[#This Row],[Nama]]&lt;&gt;"",A935+1,"")</f>
        <v/>
      </c>
      <c r="B936" s="5"/>
      <c r="C936" s="6"/>
      <c r="D936" s="6"/>
    </row>
    <row r="937" spans="1:4" x14ac:dyDescent="0.3">
      <c r="A937" s="4" t="str">
        <f>IF(Peserta[[#This Row],[Nama]]&lt;&gt;"",A936+1,"")</f>
        <v/>
      </c>
      <c r="B937" s="5"/>
      <c r="C937" s="6"/>
      <c r="D937" s="6"/>
    </row>
    <row r="938" spans="1:4" x14ac:dyDescent="0.3">
      <c r="A938" s="4" t="str">
        <f>IF(Peserta[[#This Row],[Nama]]&lt;&gt;"",A937+1,"")</f>
        <v/>
      </c>
      <c r="B938" s="5"/>
      <c r="C938" s="6"/>
      <c r="D938" s="6"/>
    </row>
    <row r="939" spans="1:4" x14ac:dyDescent="0.3">
      <c r="A939" s="4" t="str">
        <f>IF(Peserta[[#This Row],[Nama]]&lt;&gt;"",A938+1,"")</f>
        <v/>
      </c>
      <c r="B939" s="5"/>
      <c r="C939" s="6"/>
      <c r="D939" s="6"/>
    </row>
    <row r="940" spans="1:4" x14ac:dyDescent="0.3">
      <c r="A940" s="4" t="str">
        <f>IF(Peserta[[#This Row],[Nama]]&lt;&gt;"",A939+1,"")</f>
        <v/>
      </c>
      <c r="B940" s="5"/>
      <c r="C940" s="6"/>
      <c r="D940" s="6"/>
    </row>
    <row r="941" spans="1:4" x14ac:dyDescent="0.3">
      <c r="A941" s="4" t="str">
        <f>IF(Peserta[[#This Row],[Nama]]&lt;&gt;"",A940+1,"")</f>
        <v/>
      </c>
      <c r="B941" s="5"/>
      <c r="C941" s="6"/>
      <c r="D941" s="6"/>
    </row>
    <row r="942" spans="1:4" x14ac:dyDescent="0.3">
      <c r="A942" s="4" t="str">
        <f>IF(Peserta[[#This Row],[Nama]]&lt;&gt;"",A941+1,"")</f>
        <v/>
      </c>
      <c r="B942" s="5"/>
      <c r="C942" s="6"/>
      <c r="D942" s="6"/>
    </row>
    <row r="943" spans="1:4" x14ac:dyDescent="0.3">
      <c r="A943" s="4" t="str">
        <f>IF(Peserta[[#This Row],[Nama]]&lt;&gt;"",A942+1,"")</f>
        <v/>
      </c>
      <c r="B943" s="5"/>
      <c r="C943" s="6"/>
      <c r="D943" s="6"/>
    </row>
    <row r="944" spans="1:4" x14ac:dyDescent="0.3">
      <c r="A944" s="4" t="str">
        <f>IF(Peserta[[#This Row],[Nama]]&lt;&gt;"",A943+1,"")</f>
        <v/>
      </c>
      <c r="B944" s="5"/>
      <c r="C944" s="6"/>
      <c r="D944" s="6"/>
    </row>
    <row r="945" spans="1:4" x14ac:dyDescent="0.3">
      <c r="A945" s="4" t="str">
        <f>IF(Peserta[[#This Row],[Nama]]&lt;&gt;"",A944+1,"")</f>
        <v/>
      </c>
      <c r="B945" s="5"/>
      <c r="C945" s="6"/>
      <c r="D945" s="6"/>
    </row>
    <row r="946" spans="1:4" x14ac:dyDescent="0.3">
      <c r="A946" s="4" t="str">
        <f>IF(Peserta[[#This Row],[Nama]]&lt;&gt;"",A945+1,"")</f>
        <v/>
      </c>
      <c r="B946" s="5"/>
      <c r="C946" s="6"/>
      <c r="D946" s="6"/>
    </row>
    <row r="947" spans="1:4" x14ac:dyDescent="0.3">
      <c r="A947" s="4" t="str">
        <f>IF(Peserta[[#This Row],[Nama]]&lt;&gt;"",A946+1,"")</f>
        <v/>
      </c>
      <c r="B947" s="5"/>
      <c r="C947" s="6"/>
      <c r="D947" s="6"/>
    </row>
    <row r="948" spans="1:4" x14ac:dyDescent="0.3">
      <c r="A948" s="4" t="str">
        <f>IF(Peserta[[#This Row],[Nama]]&lt;&gt;"",A947+1,"")</f>
        <v/>
      </c>
      <c r="B948" s="5"/>
      <c r="C948" s="6"/>
      <c r="D948" s="6"/>
    </row>
    <row r="949" spans="1:4" x14ac:dyDescent="0.3">
      <c r="A949" s="4" t="str">
        <f>IF(Peserta[[#This Row],[Nama]]&lt;&gt;"",A948+1,"")</f>
        <v/>
      </c>
      <c r="B949" s="5"/>
      <c r="C949" s="6"/>
      <c r="D949" s="6"/>
    </row>
    <row r="950" spans="1:4" x14ac:dyDescent="0.3">
      <c r="A950" s="4" t="str">
        <f>IF(Peserta[[#This Row],[Nama]]&lt;&gt;"",A949+1,"")</f>
        <v/>
      </c>
      <c r="B950" s="5"/>
      <c r="C950" s="6"/>
      <c r="D950" s="6"/>
    </row>
    <row r="951" spans="1:4" x14ac:dyDescent="0.3">
      <c r="A951" s="4" t="str">
        <f>IF(Peserta[[#This Row],[Nama]]&lt;&gt;"",A950+1,"")</f>
        <v/>
      </c>
      <c r="B951" s="5"/>
      <c r="C951" s="6"/>
      <c r="D951" s="6"/>
    </row>
    <row r="952" spans="1:4" x14ac:dyDescent="0.3">
      <c r="A952" s="4" t="str">
        <f>IF(Peserta[[#This Row],[Nama]]&lt;&gt;"",A951+1,"")</f>
        <v/>
      </c>
      <c r="B952" s="5"/>
      <c r="C952" s="6"/>
      <c r="D952" s="6"/>
    </row>
    <row r="953" spans="1:4" x14ac:dyDescent="0.3">
      <c r="A953" s="4" t="str">
        <f>IF(Peserta[[#This Row],[Nama]]&lt;&gt;"",A952+1,"")</f>
        <v/>
      </c>
      <c r="B953" s="5"/>
      <c r="C953" s="6"/>
      <c r="D953" s="6"/>
    </row>
    <row r="954" spans="1:4" x14ac:dyDescent="0.3">
      <c r="A954" s="4" t="str">
        <f>IF(Peserta[[#This Row],[Nama]]&lt;&gt;"",A953+1,"")</f>
        <v/>
      </c>
      <c r="B954" s="5"/>
      <c r="C954" s="6"/>
      <c r="D954" s="6"/>
    </row>
    <row r="955" spans="1:4" x14ac:dyDescent="0.3">
      <c r="A955" s="4" t="str">
        <f>IF(Peserta[[#This Row],[Nama]]&lt;&gt;"",A954+1,"")</f>
        <v/>
      </c>
      <c r="B955" s="5"/>
      <c r="C955" s="6"/>
      <c r="D955" s="6"/>
    </row>
    <row r="956" spans="1:4" x14ac:dyDescent="0.3">
      <c r="A956" s="4" t="str">
        <f>IF(Peserta[[#This Row],[Nama]]&lt;&gt;"",A955+1,"")</f>
        <v/>
      </c>
      <c r="B956" s="5"/>
      <c r="C956" s="6"/>
      <c r="D956" s="6"/>
    </row>
    <row r="957" spans="1:4" x14ac:dyDescent="0.3">
      <c r="A957" s="4" t="str">
        <f>IF(Peserta[[#This Row],[Nama]]&lt;&gt;"",A956+1,"")</f>
        <v/>
      </c>
      <c r="B957" s="5"/>
      <c r="C957" s="6"/>
      <c r="D957" s="6"/>
    </row>
    <row r="958" spans="1:4" x14ac:dyDescent="0.3">
      <c r="A958" s="4" t="str">
        <f>IF(Peserta[[#This Row],[Nama]]&lt;&gt;"",A957+1,"")</f>
        <v/>
      </c>
      <c r="B958" s="5"/>
      <c r="C958" s="6"/>
      <c r="D958" s="6"/>
    </row>
    <row r="959" spans="1:4" x14ac:dyDescent="0.3">
      <c r="A959" s="4" t="str">
        <f>IF(Peserta[[#This Row],[Nama]]&lt;&gt;"",A958+1,"")</f>
        <v/>
      </c>
      <c r="B959" s="5"/>
      <c r="C959" s="6"/>
      <c r="D959" s="6"/>
    </row>
    <row r="960" spans="1:4" x14ac:dyDescent="0.3">
      <c r="A960" s="4" t="str">
        <f>IF(Peserta[[#This Row],[Nama]]&lt;&gt;"",A959+1,"")</f>
        <v/>
      </c>
      <c r="B960" s="5"/>
      <c r="C960" s="6"/>
      <c r="D960" s="6"/>
    </row>
    <row r="961" spans="1:4" x14ac:dyDescent="0.3">
      <c r="A961" s="4" t="str">
        <f>IF(Peserta[[#This Row],[Nama]]&lt;&gt;"",A960+1,"")</f>
        <v/>
      </c>
      <c r="B961" s="5"/>
      <c r="C961" s="6"/>
      <c r="D961" s="6"/>
    </row>
    <row r="962" spans="1:4" x14ac:dyDescent="0.3">
      <c r="A962" s="4" t="str">
        <f>IF(Peserta[[#This Row],[Nama]]&lt;&gt;"",A961+1,"")</f>
        <v/>
      </c>
      <c r="B962" s="5"/>
      <c r="C962" s="6"/>
      <c r="D962" s="6"/>
    </row>
    <row r="963" spans="1:4" x14ac:dyDescent="0.3">
      <c r="A963" s="4" t="str">
        <f>IF(Peserta[[#This Row],[Nama]]&lt;&gt;"",A962+1,"")</f>
        <v/>
      </c>
      <c r="B963" s="5"/>
      <c r="C963" s="6"/>
      <c r="D963" s="6"/>
    </row>
    <row r="964" spans="1:4" x14ac:dyDescent="0.3">
      <c r="A964" s="4" t="str">
        <f>IF(Peserta[[#This Row],[Nama]]&lt;&gt;"",A963+1,"")</f>
        <v/>
      </c>
      <c r="B964" s="5"/>
      <c r="C964" s="6"/>
      <c r="D964" s="6"/>
    </row>
    <row r="965" spans="1:4" x14ac:dyDescent="0.3">
      <c r="A965" s="4" t="str">
        <f>IF(Peserta[[#This Row],[Nama]]&lt;&gt;"",A964+1,"")</f>
        <v/>
      </c>
      <c r="B965" s="5"/>
      <c r="C965" s="6"/>
      <c r="D965" s="6"/>
    </row>
    <row r="966" spans="1:4" x14ac:dyDescent="0.3">
      <c r="A966" s="4" t="str">
        <f>IF(Peserta[[#This Row],[Nama]]&lt;&gt;"",A965+1,"")</f>
        <v/>
      </c>
      <c r="B966" s="5"/>
      <c r="C966" s="6"/>
      <c r="D966" s="6"/>
    </row>
    <row r="967" spans="1:4" x14ac:dyDescent="0.3">
      <c r="A967" s="4" t="str">
        <f>IF(Peserta[[#This Row],[Nama]]&lt;&gt;"",A966+1,"")</f>
        <v/>
      </c>
      <c r="B967" s="5"/>
      <c r="C967" s="6"/>
      <c r="D967" s="6"/>
    </row>
    <row r="968" spans="1:4" x14ac:dyDescent="0.3">
      <c r="A968" s="4" t="str">
        <f>IF(Peserta[[#This Row],[Nama]]&lt;&gt;"",A967+1,"")</f>
        <v/>
      </c>
      <c r="B968" s="5"/>
      <c r="C968" s="6"/>
      <c r="D968" s="6"/>
    </row>
    <row r="969" spans="1:4" x14ac:dyDescent="0.3">
      <c r="A969" s="4" t="str">
        <f>IF(Peserta[[#This Row],[Nama]]&lt;&gt;"",A968+1,"")</f>
        <v/>
      </c>
      <c r="B969" s="5"/>
      <c r="C969" s="6"/>
      <c r="D969" s="6"/>
    </row>
    <row r="970" spans="1:4" x14ac:dyDescent="0.3">
      <c r="A970" s="4" t="str">
        <f>IF(Peserta[[#This Row],[Nama]]&lt;&gt;"",A969+1,"")</f>
        <v/>
      </c>
      <c r="B970" s="5"/>
      <c r="C970" s="6"/>
      <c r="D970" s="6"/>
    </row>
    <row r="971" spans="1:4" x14ac:dyDescent="0.3">
      <c r="A971" s="4" t="str">
        <f>IF(Peserta[[#This Row],[Nama]]&lt;&gt;"",A970+1,"")</f>
        <v/>
      </c>
      <c r="B971" s="5"/>
      <c r="C971" s="6"/>
      <c r="D971" s="6"/>
    </row>
    <row r="972" spans="1:4" x14ac:dyDescent="0.3">
      <c r="A972" s="4" t="str">
        <f>IF(Peserta[[#This Row],[Nama]]&lt;&gt;"",A971+1,"")</f>
        <v/>
      </c>
      <c r="B972" s="5"/>
      <c r="C972" s="6"/>
      <c r="D972" s="6"/>
    </row>
    <row r="973" spans="1:4" x14ac:dyDescent="0.3">
      <c r="A973" s="4" t="str">
        <f>IF(Peserta[[#This Row],[Nama]]&lt;&gt;"",A972+1,"")</f>
        <v/>
      </c>
      <c r="B973" s="5"/>
      <c r="C973" s="6"/>
      <c r="D973" s="6"/>
    </row>
    <row r="974" spans="1:4" x14ac:dyDescent="0.3">
      <c r="A974" s="4" t="str">
        <f>IF(Peserta[[#This Row],[Nama]]&lt;&gt;"",A973+1,"")</f>
        <v/>
      </c>
      <c r="B974" s="5"/>
      <c r="C974" s="6"/>
      <c r="D974" s="6"/>
    </row>
    <row r="975" spans="1:4" x14ac:dyDescent="0.3">
      <c r="A975" s="4" t="str">
        <f>IF(Peserta[[#This Row],[Nama]]&lt;&gt;"",A974+1,"")</f>
        <v/>
      </c>
      <c r="B975" s="5"/>
      <c r="C975" s="6"/>
      <c r="D975" s="6"/>
    </row>
    <row r="976" spans="1:4" x14ac:dyDescent="0.3">
      <c r="A976" s="4" t="str">
        <f>IF(Peserta[[#This Row],[Nama]]&lt;&gt;"",A975+1,"")</f>
        <v/>
      </c>
      <c r="B976" s="5"/>
      <c r="C976" s="6"/>
      <c r="D976" s="6"/>
    </row>
    <row r="977" spans="1:4" x14ac:dyDescent="0.3">
      <c r="A977" s="4" t="str">
        <f>IF(Peserta[[#This Row],[Nama]]&lt;&gt;"",A976+1,"")</f>
        <v/>
      </c>
      <c r="B977" s="5"/>
      <c r="C977" s="6"/>
      <c r="D977" s="6"/>
    </row>
    <row r="978" spans="1:4" x14ac:dyDescent="0.3">
      <c r="A978" s="4" t="str">
        <f>IF(Peserta[[#This Row],[Nama]]&lt;&gt;"",A977+1,"")</f>
        <v/>
      </c>
      <c r="B978" s="5"/>
      <c r="C978" s="6"/>
      <c r="D978" s="6"/>
    </row>
    <row r="979" spans="1:4" x14ac:dyDescent="0.3">
      <c r="A979" s="4" t="str">
        <f>IF(Peserta[[#This Row],[Nama]]&lt;&gt;"",A978+1,"")</f>
        <v/>
      </c>
      <c r="B979" s="5"/>
      <c r="C979" s="6"/>
      <c r="D979" s="6"/>
    </row>
    <row r="980" spans="1:4" x14ac:dyDescent="0.3">
      <c r="A980" s="4" t="str">
        <f>IF(Peserta[[#This Row],[Nama]]&lt;&gt;"",A979+1,"")</f>
        <v/>
      </c>
      <c r="B980" s="5"/>
      <c r="C980" s="6"/>
      <c r="D980" s="6"/>
    </row>
    <row r="981" spans="1:4" x14ac:dyDescent="0.3">
      <c r="A981" s="4" t="str">
        <f>IF(Peserta[[#This Row],[Nama]]&lt;&gt;"",A980+1,"")</f>
        <v/>
      </c>
      <c r="B981" s="5"/>
      <c r="C981" s="6"/>
      <c r="D981" s="6"/>
    </row>
    <row r="982" spans="1:4" x14ac:dyDescent="0.3">
      <c r="A982" s="4" t="str">
        <f>IF(Peserta[[#This Row],[Nama]]&lt;&gt;"",A981+1,"")</f>
        <v/>
      </c>
      <c r="B982" s="5"/>
      <c r="C982" s="6"/>
      <c r="D982" s="6"/>
    </row>
    <row r="983" spans="1:4" x14ac:dyDescent="0.3">
      <c r="A983" s="4" t="str">
        <f>IF(Peserta[[#This Row],[Nama]]&lt;&gt;"",A982+1,"")</f>
        <v/>
      </c>
      <c r="B983" s="5"/>
      <c r="C983" s="6"/>
      <c r="D983" s="6"/>
    </row>
    <row r="984" spans="1:4" x14ac:dyDescent="0.3">
      <c r="A984" s="4" t="str">
        <f>IF(Peserta[[#This Row],[Nama]]&lt;&gt;"",A983+1,"")</f>
        <v/>
      </c>
      <c r="B984" s="5"/>
      <c r="C984" s="6"/>
      <c r="D984" s="6"/>
    </row>
    <row r="985" spans="1:4" x14ac:dyDescent="0.3">
      <c r="A985" s="4" t="str">
        <f>IF(Peserta[[#This Row],[Nama]]&lt;&gt;"",A984+1,"")</f>
        <v/>
      </c>
      <c r="B985" s="5"/>
      <c r="C985" s="6"/>
      <c r="D985" s="6"/>
    </row>
    <row r="986" spans="1:4" x14ac:dyDescent="0.3">
      <c r="A986" s="4" t="str">
        <f>IF(Peserta[[#This Row],[Nama]]&lt;&gt;"",A985+1,"")</f>
        <v/>
      </c>
      <c r="B986" s="5"/>
      <c r="C986" s="6"/>
      <c r="D986" s="6"/>
    </row>
    <row r="987" spans="1:4" x14ac:dyDescent="0.3">
      <c r="A987" s="4" t="str">
        <f>IF(Peserta[[#This Row],[Nama]]&lt;&gt;"",A986+1,"")</f>
        <v/>
      </c>
      <c r="B987" s="5"/>
      <c r="C987" s="6"/>
      <c r="D987" s="6"/>
    </row>
    <row r="988" spans="1:4" x14ac:dyDescent="0.3">
      <c r="A988" s="4" t="str">
        <f>IF(Peserta[[#This Row],[Nama]]&lt;&gt;"",A987+1,"")</f>
        <v/>
      </c>
      <c r="B988" s="5"/>
      <c r="C988" s="6"/>
      <c r="D988" s="6"/>
    </row>
    <row r="989" spans="1:4" x14ac:dyDescent="0.3">
      <c r="A989" s="4" t="str">
        <f>IF(Peserta[[#This Row],[Nama]]&lt;&gt;"",A988+1,"")</f>
        <v/>
      </c>
      <c r="B989" s="5"/>
      <c r="C989" s="6"/>
      <c r="D989" s="6"/>
    </row>
    <row r="990" spans="1:4" x14ac:dyDescent="0.3">
      <c r="A990" s="4" t="str">
        <f>IF(Peserta[[#This Row],[Nama]]&lt;&gt;"",A989+1,"")</f>
        <v/>
      </c>
      <c r="B990" s="5"/>
      <c r="C990" s="6"/>
      <c r="D990" s="6"/>
    </row>
    <row r="991" spans="1:4" x14ac:dyDescent="0.3">
      <c r="A991" s="4" t="str">
        <f>IF(Peserta[[#This Row],[Nama]]&lt;&gt;"",A990+1,"")</f>
        <v/>
      </c>
      <c r="B991" s="5"/>
      <c r="C991" s="6"/>
      <c r="D991" s="6"/>
    </row>
    <row r="992" spans="1:4" x14ac:dyDescent="0.3">
      <c r="A992" s="4" t="str">
        <f>IF(Peserta[[#This Row],[Nama]]&lt;&gt;"",A991+1,"")</f>
        <v/>
      </c>
      <c r="B992" s="5"/>
      <c r="C992" s="6"/>
      <c r="D992" s="6"/>
    </row>
    <row r="993" spans="1:4" x14ac:dyDescent="0.3">
      <c r="A993" s="4" t="str">
        <f>IF(Peserta[[#This Row],[Nama]]&lt;&gt;"",A992+1,"")</f>
        <v/>
      </c>
      <c r="B993" s="5"/>
      <c r="C993" s="6"/>
      <c r="D993" s="6"/>
    </row>
    <row r="994" spans="1:4" x14ac:dyDescent="0.3">
      <c r="A994" s="4" t="str">
        <f>IF(Peserta[[#This Row],[Nama]]&lt;&gt;"",A993+1,"")</f>
        <v/>
      </c>
      <c r="B994" s="5"/>
      <c r="C994" s="6"/>
      <c r="D994" s="6"/>
    </row>
    <row r="995" spans="1:4" x14ac:dyDescent="0.3">
      <c r="A995" s="4" t="str">
        <f>IF(Peserta[[#This Row],[Nama]]&lt;&gt;"",A994+1,"")</f>
        <v/>
      </c>
      <c r="B995" s="5"/>
      <c r="C995" s="6"/>
      <c r="D995" s="6"/>
    </row>
    <row r="996" spans="1:4" x14ac:dyDescent="0.3">
      <c r="A996" s="4" t="str">
        <f>IF(Peserta[[#This Row],[Nama]]&lt;&gt;"",A995+1,"")</f>
        <v/>
      </c>
      <c r="B996" s="5"/>
      <c r="C996" s="6"/>
      <c r="D996" s="6"/>
    </row>
    <row r="997" spans="1:4" x14ac:dyDescent="0.3">
      <c r="A997" s="4" t="str">
        <f>IF(Peserta[[#This Row],[Nama]]&lt;&gt;"",A996+1,"")</f>
        <v/>
      </c>
      <c r="B997" s="5"/>
      <c r="C997" s="6"/>
      <c r="D997" s="6"/>
    </row>
    <row r="998" spans="1:4" x14ac:dyDescent="0.3">
      <c r="A998" s="4" t="str">
        <f>IF(Peserta[[#This Row],[Nama]]&lt;&gt;"",A997+1,"")</f>
        <v/>
      </c>
      <c r="B998" s="5"/>
      <c r="C998" s="6"/>
      <c r="D998" s="6"/>
    </row>
    <row r="999" spans="1:4" x14ac:dyDescent="0.3">
      <c r="A999" s="4" t="str">
        <f>IF(Peserta[[#This Row],[Nama]]&lt;&gt;"",A998+1,"")</f>
        <v/>
      </c>
      <c r="B999" s="5"/>
      <c r="C999" s="6"/>
      <c r="D999" s="6"/>
    </row>
    <row r="1000" spans="1:4" x14ac:dyDescent="0.3">
      <c r="A1000" s="4" t="str">
        <f>IF(Peserta[[#This Row],[Nama]]&lt;&gt;"",A999+1,"")</f>
        <v/>
      </c>
      <c r="B1000" s="5"/>
      <c r="C1000" s="6"/>
      <c r="D1000" s="6"/>
    </row>
    <row r="1001" spans="1:4" x14ac:dyDescent="0.3">
      <c r="A1001" s="4" t="str">
        <f>IF(Peserta[[#This Row],[Nama]]&lt;&gt;"",A1000+1,"")</f>
        <v/>
      </c>
      <c r="B1001" s="5"/>
      <c r="C1001" s="6"/>
      <c r="D1001" s="6"/>
    </row>
  </sheetData>
  <sheetProtection algorithmName="SHA-512" hashValue="dFDpqCSpgml4o13ckIQ4fVWYIJivxFhcFLwvXUa6ozDgZZCXU4R8N8YvQUE7x0E4YaBFYg+Y4wQkcYM42ePf+g==" saltValue="WYP05Hv1LWlX5TW9HQw1JA==" spinCount="100000" sheet="1" selectLockedCells="1"/>
  <dataValidations count="1">
    <dataValidation type="list" allowBlank="1" showInputMessage="1" showErrorMessage="1" sqref="C3:C1001">
      <formula1>JK</formula1>
    </dataValidation>
  </dataValidations>
  <pageMargins left="0.7" right="0.7" top="0.75" bottom="0.75" header="0.3" footer="0.3"/>
  <pageSetup paperSize="256" orientation="portrait" horizontalDpi="4294967294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IF(MENU!$E$12="SD",SD,IF(MENU!$E$12="SMP",SMP,SMA))</xm:f>
          </x14:formula1>
          <xm:sqref>D3:D1001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FC1013"/>
  <sheetViews>
    <sheetView showRowColHeaders="0" workbookViewId="0">
      <selection activeCell="C3" sqref="C3"/>
    </sheetView>
  </sheetViews>
  <sheetFormatPr defaultColWidth="0" defaultRowHeight="14.4" zeroHeight="1" x14ac:dyDescent="0.3"/>
  <cols>
    <col min="1" max="1" width="10" customWidth="1"/>
    <col min="2" max="2" width="42.109375" customWidth="1"/>
    <col min="3" max="3" width="19.88671875" customWidth="1"/>
    <col min="4" max="4" width="20.5546875" customWidth="1"/>
    <col min="5" max="5" width="18" customWidth="1"/>
    <col min="6" max="6" width="45.6640625" style="15" customWidth="1"/>
    <col min="7" max="16383" width="9.109375" hidden="1"/>
    <col min="16384" max="16384" width="17.5546875" hidden="1"/>
  </cols>
  <sheetData>
    <row r="1" spans="1:8" ht="33" customHeight="1" x14ac:dyDescent="0.3">
      <c r="F1" s="334"/>
    </row>
    <row r="2" spans="1:8" ht="6" customHeight="1" thickBot="1" x14ac:dyDescent="0.35">
      <c r="A2" s="15"/>
      <c r="B2" s="15"/>
      <c r="C2" s="15"/>
      <c r="D2" s="15"/>
      <c r="E2" s="15"/>
      <c r="F2" s="335"/>
    </row>
    <row r="3" spans="1:8" ht="22.5" customHeight="1" x14ac:dyDescent="0.3">
      <c r="A3" s="395" t="s">
        <v>17</v>
      </c>
      <c r="B3" s="396"/>
      <c r="C3" s="249">
        <v>3</v>
      </c>
      <c r="D3" s="251"/>
      <c r="E3" s="247">
        <f>MAX(Ruang[No Urut])</f>
        <v>29</v>
      </c>
      <c r="F3" s="335"/>
    </row>
    <row r="4" spans="1:8" ht="22.5" customHeight="1" x14ac:dyDescent="0.3">
      <c r="A4" s="397" t="s">
        <v>89</v>
      </c>
      <c r="B4" s="398"/>
      <c r="C4" s="250">
        <f>H39</f>
        <v>10</v>
      </c>
      <c r="D4" s="15"/>
      <c r="E4" s="15"/>
      <c r="F4" s="335"/>
    </row>
    <row r="5" spans="1:8" ht="22.5" customHeight="1" x14ac:dyDescent="0.3">
      <c r="A5" s="397" t="s">
        <v>102</v>
      </c>
      <c r="B5" s="398"/>
      <c r="C5" s="201" t="s">
        <v>158</v>
      </c>
      <c r="D5" s="252">
        <f>COUNTIF(kursi,C5)</f>
        <v>1</v>
      </c>
      <c r="E5" s="248">
        <f>VLOOKUP(C5,Kode_Sheet,2,0)</f>
        <v>16</v>
      </c>
      <c r="F5" s="335"/>
    </row>
    <row r="6" spans="1:8" ht="22.5" customHeight="1" thickBot="1" x14ac:dyDescent="0.35">
      <c r="A6" s="399" t="s">
        <v>53</v>
      </c>
      <c r="B6" s="400"/>
      <c r="C6" s="202" t="s">
        <v>90</v>
      </c>
      <c r="D6" s="15"/>
      <c r="E6" s="15"/>
      <c r="F6" s="335"/>
    </row>
    <row r="7" spans="1:8" ht="6" customHeight="1" x14ac:dyDescent="0.3">
      <c r="A7" s="16"/>
      <c r="B7" s="17"/>
      <c r="C7" s="15"/>
      <c r="D7" s="15"/>
      <c r="E7" s="15"/>
      <c r="F7" s="335"/>
    </row>
    <row r="8" spans="1:8" x14ac:dyDescent="0.3">
      <c r="A8" t="s">
        <v>12</v>
      </c>
      <c r="B8" s="4" t="s">
        <v>10</v>
      </c>
      <c r="C8" s="4" t="s">
        <v>13</v>
      </c>
      <c r="D8" s="4" t="s">
        <v>11</v>
      </c>
      <c r="E8" s="4" t="s">
        <v>18</v>
      </c>
      <c r="F8" s="335"/>
    </row>
    <row r="9" spans="1:8" x14ac:dyDescent="0.3">
      <c r="A9" s="4">
        <f>Dt_Pes!A3</f>
        <v>1</v>
      </c>
      <c r="B9" t="str">
        <f>IF(Dt_Pes!B3&lt;&gt;0,Dt_Pes!B3,"")</f>
        <v>AISYAH LATIFAH MULYA</v>
      </c>
      <c r="C9" s="4" t="str">
        <f>IF(Dt_Pes!D3&lt;&gt;0,Dt_Pes!D3,"")</f>
        <v>7</v>
      </c>
      <c r="D9" s="45" t="s">
        <v>300</v>
      </c>
      <c r="E9" s="338" t="s">
        <v>24</v>
      </c>
      <c r="F9" s="336"/>
      <c r="G9" t="s">
        <v>23</v>
      </c>
      <c r="H9">
        <f>COUNTIF(Ruang[Ruang],G9)</f>
        <v>10</v>
      </c>
    </row>
    <row r="10" spans="1:8" x14ac:dyDescent="0.3">
      <c r="A10" s="4">
        <f>Dt_Pes!A4</f>
        <v>2</v>
      </c>
      <c r="B10" t="str">
        <f>IF(Dt_Pes!B4&lt;&gt;0,Dt_Pes!B4,"")</f>
        <v>Alni Ainun Mahya</v>
      </c>
      <c r="C10" s="4" t="str">
        <f>IF(Dt_Pes!D4&lt;&gt;0,Dt_Pes!D4,"")</f>
        <v>7</v>
      </c>
      <c r="D10" s="45" t="s">
        <v>301</v>
      </c>
      <c r="E10" s="338" t="s">
        <v>171</v>
      </c>
      <c r="F10" s="336"/>
      <c r="G10" t="s">
        <v>24</v>
      </c>
      <c r="H10">
        <f>COUNTIF(Ruang[Ruang],G10)</f>
        <v>10</v>
      </c>
    </row>
    <row r="11" spans="1:8" x14ac:dyDescent="0.3">
      <c r="A11" s="4">
        <f>Dt_Pes!A5</f>
        <v>3</v>
      </c>
      <c r="B11" t="str">
        <f>IF(Dt_Pes!B5&lt;&gt;0,Dt_Pes!B5,"")</f>
        <v>ARZA ADELIA</v>
      </c>
      <c r="C11" s="4" t="str">
        <f>IF(Dt_Pes!D5&lt;&gt;0,Dt_Pes!D5,"")</f>
        <v>7</v>
      </c>
      <c r="D11" s="45" t="s">
        <v>302</v>
      </c>
      <c r="E11" s="338" t="s">
        <v>23</v>
      </c>
      <c r="F11" s="336"/>
      <c r="G11" t="s">
        <v>171</v>
      </c>
      <c r="H11">
        <f>COUNTIF(Ruang[Ruang],G11)</f>
        <v>9</v>
      </c>
    </row>
    <row r="12" spans="1:8" x14ac:dyDescent="0.3">
      <c r="A12" s="4">
        <f>Dt_Pes!A6</f>
        <v>4</v>
      </c>
      <c r="B12" t="str">
        <f>IF(Dt_Pes!B6&lt;&gt;0,Dt_Pes!B6,"")</f>
        <v>BASO WELDAN RIZKI</v>
      </c>
      <c r="C12" s="4" t="str">
        <f>IF(Dt_Pes!D6&lt;&gt;0,Dt_Pes!D6,"")</f>
        <v>7</v>
      </c>
      <c r="D12" s="45" t="s">
        <v>303</v>
      </c>
      <c r="E12" s="338" t="s">
        <v>24</v>
      </c>
      <c r="F12" s="336"/>
      <c r="G12" t="s">
        <v>173</v>
      </c>
      <c r="H12">
        <f>COUNTIF(Ruang[Ruang],G12)</f>
        <v>0</v>
      </c>
    </row>
    <row r="13" spans="1:8" x14ac:dyDescent="0.3">
      <c r="A13" s="4">
        <f>Dt_Pes!A7</f>
        <v>5</v>
      </c>
      <c r="B13" t="str">
        <f>IF(Dt_Pes!B7&lt;&gt;0,Dt_Pes!B7,"")</f>
        <v>DEVITA DIRA AISYA</v>
      </c>
      <c r="C13" s="4" t="str">
        <f>IF(Dt_Pes!D7&lt;&gt;0,Dt_Pes!D7,"")</f>
        <v>7</v>
      </c>
      <c r="D13" s="45" t="s">
        <v>304</v>
      </c>
      <c r="E13" s="338" t="s">
        <v>24</v>
      </c>
      <c r="F13" s="336"/>
      <c r="G13" t="s">
        <v>174</v>
      </c>
      <c r="H13">
        <f>COUNTIF(Ruang[Ruang],G13)</f>
        <v>0</v>
      </c>
    </row>
    <row r="14" spans="1:8" x14ac:dyDescent="0.3">
      <c r="A14" s="4">
        <f>Dt_Pes!A8</f>
        <v>6</v>
      </c>
      <c r="B14" t="str">
        <f>IF(Dt_Pes!B8&lt;&gt;0,Dt_Pes!B8,"")</f>
        <v>DZAKI RAMADHAN</v>
      </c>
      <c r="C14" s="4" t="str">
        <f>IF(Dt_Pes!D8&lt;&gt;0,Dt_Pes!D8,"")</f>
        <v>7</v>
      </c>
      <c r="D14" s="45" t="s">
        <v>305</v>
      </c>
      <c r="E14" s="338" t="s">
        <v>23</v>
      </c>
      <c r="F14" s="336"/>
      <c r="G14" t="s">
        <v>175</v>
      </c>
      <c r="H14">
        <f>COUNTIF(Ruang[Ruang],G14)</f>
        <v>0</v>
      </c>
    </row>
    <row r="15" spans="1:8" x14ac:dyDescent="0.3">
      <c r="A15" s="4">
        <f>Dt_Pes!A9</f>
        <v>7</v>
      </c>
      <c r="B15" t="str">
        <f>IF(Dt_Pes!B9&lt;&gt;0,Dt_Pes!B9,"")</f>
        <v>NAUFAL MUSTOLAHUL FALAH</v>
      </c>
      <c r="C15" s="4" t="str">
        <f>IF(Dt_Pes!D9&lt;&gt;0,Dt_Pes!D9,"")</f>
        <v>7</v>
      </c>
      <c r="D15" s="45" t="s">
        <v>273</v>
      </c>
      <c r="E15" s="338" t="s">
        <v>171</v>
      </c>
      <c r="F15" s="336"/>
      <c r="G15" t="s">
        <v>176</v>
      </c>
      <c r="H15">
        <f>COUNTIF(Ruang[Ruang],G15)</f>
        <v>0</v>
      </c>
    </row>
    <row r="16" spans="1:8" x14ac:dyDescent="0.3">
      <c r="A16" s="4">
        <f>Dt_Pes!A10</f>
        <v>8</v>
      </c>
      <c r="B16" t="str">
        <f>IF(Dt_Pes!B10&lt;&gt;0,Dt_Pes!B10,"")</f>
        <v>NUR FADHILAH</v>
      </c>
      <c r="C16" s="4" t="str">
        <f>IF(Dt_Pes!D10&lt;&gt;0,Dt_Pes!D10,"")</f>
        <v>7</v>
      </c>
      <c r="D16" s="45" t="s">
        <v>271</v>
      </c>
      <c r="E16" s="338" t="s">
        <v>171</v>
      </c>
      <c r="F16" s="336"/>
      <c r="G16" t="s">
        <v>177</v>
      </c>
      <c r="H16">
        <f>COUNTIF(Ruang[Ruang],G16)</f>
        <v>0</v>
      </c>
    </row>
    <row r="17" spans="1:8" ht="15" thickBot="1" x14ac:dyDescent="0.35">
      <c r="A17" s="4">
        <f>Dt_Pes!A11</f>
        <v>9</v>
      </c>
      <c r="B17" t="str">
        <f>IF(Dt_Pes!B11&lt;&gt;0,Dt_Pes!B11,"")</f>
        <v>NURUL HASANAH</v>
      </c>
      <c r="C17" s="4" t="str">
        <f>IF(Dt_Pes!D11&lt;&gt;0,Dt_Pes!D11,"")</f>
        <v>7</v>
      </c>
      <c r="D17" s="45" t="s">
        <v>275</v>
      </c>
      <c r="E17" s="338" t="s">
        <v>24</v>
      </c>
      <c r="F17" s="337"/>
      <c r="G17" t="s">
        <v>178</v>
      </c>
      <c r="H17">
        <f>COUNTIF(Ruang[Ruang],G17)</f>
        <v>0</v>
      </c>
    </row>
    <row r="18" spans="1:8" x14ac:dyDescent="0.3">
      <c r="A18" s="4">
        <f>Dt_Pes!A12</f>
        <v>10</v>
      </c>
      <c r="B18" t="str">
        <f>IF(Dt_Pes!B12&lt;&gt;0,Dt_Pes!B12,"")</f>
        <v>RIFKA AQILAH ZAHRA</v>
      </c>
      <c r="C18" s="4" t="str">
        <f>IF(Dt_Pes!D12&lt;&gt;0,Dt_Pes!D12,"")</f>
        <v>7</v>
      </c>
      <c r="D18" s="45" t="s">
        <v>306</v>
      </c>
      <c r="E18" s="338" t="s">
        <v>23</v>
      </c>
      <c r="F18" s="332"/>
      <c r="G18" t="s">
        <v>179</v>
      </c>
      <c r="H18">
        <f>COUNTIF(Ruang[Ruang],G18)</f>
        <v>0</v>
      </c>
    </row>
    <row r="19" spans="1:8" x14ac:dyDescent="0.3">
      <c r="A19" s="4">
        <f>Dt_Pes!A13</f>
        <v>11</v>
      </c>
      <c r="B19" t="str">
        <f>IF(Dt_Pes!B13&lt;&gt;0,Dt_Pes!B13,"")</f>
        <v>ULFA RAMADHANI</v>
      </c>
      <c r="C19" s="4" t="str">
        <f>IF(Dt_Pes!D13&lt;&gt;0,Dt_Pes!D13,"")</f>
        <v>7</v>
      </c>
      <c r="D19" s="45" t="s">
        <v>307</v>
      </c>
      <c r="E19" s="338" t="s">
        <v>171</v>
      </c>
      <c r="F19" s="332"/>
      <c r="G19" t="s">
        <v>180</v>
      </c>
      <c r="H19">
        <f>COUNTIF(Ruang[Ruang],G19)</f>
        <v>0</v>
      </c>
    </row>
    <row r="20" spans="1:8" x14ac:dyDescent="0.3">
      <c r="A20" s="4">
        <f>Dt_Pes!A14</f>
        <v>12</v>
      </c>
      <c r="B20" t="str">
        <f>IF(Dt_Pes!B14&lt;&gt;0,Dt_Pes!B14,"")</f>
        <v>YOZY ALIFATUN NISA</v>
      </c>
      <c r="C20" s="4" t="str">
        <f>IF(Dt_Pes!D14&lt;&gt;0,Dt_Pes!D14,"")</f>
        <v>7</v>
      </c>
      <c r="D20" s="45" t="s">
        <v>308</v>
      </c>
      <c r="E20" s="338" t="s">
        <v>23</v>
      </c>
      <c r="F20" s="332"/>
      <c r="G20" t="s">
        <v>181</v>
      </c>
      <c r="H20">
        <f>COUNTIF(Ruang[Ruang],G20)</f>
        <v>0</v>
      </c>
    </row>
    <row r="21" spans="1:8" x14ac:dyDescent="0.3">
      <c r="A21" s="4">
        <f>Dt_Pes!A15</f>
        <v>13</v>
      </c>
      <c r="B21" t="str">
        <f>IF(Dt_Pes!B15&lt;&gt;0,Dt_Pes!B15,"")</f>
        <v>AIDIL AKBAR</v>
      </c>
      <c r="C21" s="4" t="str">
        <f>IF(Dt_Pes!D15&lt;&gt;0,Dt_Pes!D15,"")</f>
        <v>8</v>
      </c>
      <c r="D21" s="45" t="s">
        <v>309</v>
      </c>
      <c r="E21" s="338" t="s">
        <v>24</v>
      </c>
      <c r="F21" s="332"/>
      <c r="G21" t="s">
        <v>182</v>
      </c>
      <c r="H21">
        <f>COUNTIF(Ruang[Ruang],G21)</f>
        <v>0</v>
      </c>
    </row>
    <row r="22" spans="1:8" x14ac:dyDescent="0.3">
      <c r="A22" s="4">
        <f>Dt_Pes!A16</f>
        <v>14</v>
      </c>
      <c r="B22" t="str">
        <f>IF(Dt_Pes!B16&lt;&gt;0,Dt_Pes!B16,"")</f>
        <v>ALMIRA NAFEEZA AINI</v>
      </c>
      <c r="C22" s="4" t="str">
        <f>IF(Dt_Pes!D16&lt;&gt;0,Dt_Pes!D16,"")</f>
        <v>8</v>
      </c>
      <c r="D22" s="45" t="s">
        <v>310</v>
      </c>
      <c r="E22" s="338" t="s">
        <v>24</v>
      </c>
      <c r="F22" s="332"/>
      <c r="G22" t="s">
        <v>183</v>
      </c>
      <c r="H22">
        <f>COUNTIF(Ruang[Ruang],G22)</f>
        <v>0</v>
      </c>
    </row>
    <row r="23" spans="1:8" x14ac:dyDescent="0.3">
      <c r="A23" s="4">
        <f>Dt_Pes!A17</f>
        <v>15</v>
      </c>
      <c r="B23" t="str">
        <f>IF(Dt_Pes!B17&lt;&gt;0,Dt_Pes!B17,"")</f>
        <v>ASKA NAJHAN ALFIQRI</v>
      </c>
      <c r="C23" s="4" t="str">
        <f>IF(Dt_Pes!D17&lt;&gt;0,Dt_Pes!D17,"")</f>
        <v>8</v>
      </c>
      <c r="D23" s="45" t="s">
        <v>311</v>
      </c>
      <c r="E23" s="338" t="s">
        <v>171</v>
      </c>
      <c r="F23" s="332"/>
      <c r="G23" t="s">
        <v>184</v>
      </c>
      <c r="H23">
        <f>COUNTIF(Ruang[Ruang],G23)</f>
        <v>0</v>
      </c>
    </row>
    <row r="24" spans="1:8" x14ac:dyDescent="0.3">
      <c r="A24" s="4">
        <f>Dt_Pes!A18</f>
        <v>16</v>
      </c>
      <c r="B24" t="str">
        <f>IF(Dt_Pes!B18&lt;&gt;0,Dt_Pes!B18,"")</f>
        <v>FARIS ARRAIHAN</v>
      </c>
      <c r="C24" s="4" t="str">
        <f>IF(Dt_Pes!D18&lt;&gt;0,Dt_Pes!D18,"")</f>
        <v>8</v>
      </c>
      <c r="D24" s="45" t="s">
        <v>312</v>
      </c>
      <c r="E24" s="338" t="s">
        <v>24</v>
      </c>
      <c r="F24" s="332"/>
      <c r="G24" t="s">
        <v>185</v>
      </c>
      <c r="H24">
        <f>COUNTIF(Ruang[Ruang],G24)</f>
        <v>0</v>
      </c>
    </row>
    <row r="25" spans="1:8" x14ac:dyDescent="0.3">
      <c r="A25" s="4">
        <f>Dt_Pes!A19</f>
        <v>17</v>
      </c>
      <c r="B25" t="str">
        <f>IF(Dt_Pes!B19&lt;&gt;0,Dt_Pes!B19,"")</f>
        <v>FATIMAH AZZAHRA</v>
      </c>
      <c r="C25" s="4" t="str">
        <f>IF(Dt_Pes!D19&lt;&gt;0,Dt_Pes!D19,"")</f>
        <v>8</v>
      </c>
      <c r="D25" s="45" t="s">
        <v>313</v>
      </c>
      <c r="E25" s="338" t="s">
        <v>24</v>
      </c>
      <c r="F25" s="332"/>
      <c r="G25" t="s">
        <v>186</v>
      </c>
      <c r="H25">
        <f>COUNTIF(Ruang[Ruang],G25)</f>
        <v>0</v>
      </c>
    </row>
    <row r="26" spans="1:8" x14ac:dyDescent="0.3">
      <c r="A26" s="4">
        <f>Dt_Pes!A20</f>
        <v>18</v>
      </c>
      <c r="B26" t="str">
        <f>IF(Dt_Pes!B20&lt;&gt;0,Dt_Pes!B20,"")</f>
        <v>IHTIFA</v>
      </c>
      <c r="C26" s="4" t="str">
        <f>IF(Dt_Pes!D20&lt;&gt;0,Dt_Pes!D20,"")</f>
        <v>8</v>
      </c>
      <c r="D26" s="45" t="s">
        <v>314</v>
      </c>
      <c r="E26" s="338" t="s">
        <v>171</v>
      </c>
      <c r="F26" s="332"/>
      <c r="G26" t="s">
        <v>187</v>
      </c>
      <c r="H26">
        <f>COUNTIF(Ruang[Ruang],G26)</f>
        <v>0</v>
      </c>
    </row>
    <row r="27" spans="1:8" x14ac:dyDescent="0.3">
      <c r="A27" s="4">
        <f>Dt_Pes!A21</f>
        <v>19</v>
      </c>
      <c r="B27" t="str">
        <f>IF(Dt_Pes!B21&lt;&gt;0,Dt_Pes!B21,"")</f>
        <v>JIRA SALZABILAH</v>
      </c>
      <c r="C27" s="4" t="str">
        <f>IF(Dt_Pes!D21&lt;&gt;0,Dt_Pes!D21,"")</f>
        <v>8</v>
      </c>
      <c r="D27" s="45" t="s">
        <v>315</v>
      </c>
      <c r="E27" s="338" t="s">
        <v>23</v>
      </c>
      <c r="F27" s="332"/>
      <c r="G27" t="s">
        <v>188</v>
      </c>
      <c r="H27">
        <f>COUNTIF(Ruang[Ruang],G27)</f>
        <v>0</v>
      </c>
    </row>
    <row r="28" spans="1:8" x14ac:dyDescent="0.3">
      <c r="A28" s="4">
        <f>Dt_Pes!A22</f>
        <v>20</v>
      </c>
      <c r="B28" t="str">
        <f>IF(Dt_Pes!B22&lt;&gt;0,Dt_Pes!B22,"")</f>
        <v>KHAIRUL SALEH</v>
      </c>
      <c r="C28" s="4" t="str">
        <f>IF(Dt_Pes!D22&lt;&gt;0,Dt_Pes!D22,"")</f>
        <v>8</v>
      </c>
      <c r="D28" s="45" t="s">
        <v>316</v>
      </c>
      <c r="E28" s="338" t="s">
        <v>23</v>
      </c>
      <c r="F28" s="332"/>
      <c r="G28" t="s">
        <v>189</v>
      </c>
      <c r="H28">
        <f>COUNTIF(Ruang[Ruang],G28)</f>
        <v>0</v>
      </c>
    </row>
    <row r="29" spans="1:8" x14ac:dyDescent="0.3">
      <c r="A29" s="4">
        <f>Dt_Pes!A23</f>
        <v>21</v>
      </c>
      <c r="B29" t="str">
        <f>IF(Dt_Pes!B23&lt;&gt;0,Dt_Pes!B23,"")</f>
        <v>M. ALBI FACHRIAN</v>
      </c>
      <c r="C29" s="4" t="str">
        <f>IF(Dt_Pes!D23&lt;&gt;0,Dt_Pes!D23,"")</f>
        <v>8</v>
      </c>
      <c r="D29" s="45" t="s">
        <v>317</v>
      </c>
      <c r="E29" s="338" t="s">
        <v>23</v>
      </c>
      <c r="F29" s="332"/>
      <c r="G29" t="s">
        <v>190</v>
      </c>
      <c r="H29">
        <f>COUNTIF(Ruang[Ruang],G29)</f>
        <v>0</v>
      </c>
    </row>
    <row r="30" spans="1:8" x14ac:dyDescent="0.3">
      <c r="A30" s="4">
        <f>Dt_Pes!A24</f>
        <v>22</v>
      </c>
      <c r="B30" t="str">
        <f>IF(Dt_Pes!B24&lt;&gt;0,Dt_Pes!B24,"")</f>
        <v>M. FAQIH AL-GHIFARI</v>
      </c>
      <c r="C30" s="4" t="str">
        <f>IF(Dt_Pes!D24&lt;&gt;0,Dt_Pes!D24,"")</f>
        <v>8</v>
      </c>
      <c r="D30" s="45" t="s">
        <v>318</v>
      </c>
      <c r="E30" s="338" t="s">
        <v>23</v>
      </c>
      <c r="F30" s="332"/>
      <c r="G30" t="s">
        <v>191</v>
      </c>
      <c r="H30">
        <f>COUNTIF(Ruang[Ruang],G30)</f>
        <v>0</v>
      </c>
    </row>
    <row r="31" spans="1:8" x14ac:dyDescent="0.3">
      <c r="A31" s="4">
        <f>Dt_Pes!A25</f>
        <v>23</v>
      </c>
      <c r="B31" t="str">
        <f>IF(Dt_Pes!B25&lt;&gt;0,Dt_Pes!B25,"")</f>
        <v>M. FAUSAN</v>
      </c>
      <c r="C31" s="4" t="str">
        <f>IF(Dt_Pes!D25&lt;&gt;0,Dt_Pes!D25,"")</f>
        <v>8</v>
      </c>
      <c r="D31" s="45" t="s">
        <v>319</v>
      </c>
      <c r="E31" s="338" t="s">
        <v>171</v>
      </c>
      <c r="F31" s="332"/>
      <c r="G31" t="s">
        <v>192</v>
      </c>
      <c r="H31">
        <f>COUNTIF(Ruang[Ruang],G31)</f>
        <v>0</v>
      </c>
    </row>
    <row r="32" spans="1:8" x14ac:dyDescent="0.3">
      <c r="A32" s="4">
        <f>Dt_Pes!A26</f>
        <v>24</v>
      </c>
      <c r="B32" t="str">
        <f>IF(Dt_Pes!B26&lt;&gt;0,Dt_Pes!B26,"")</f>
        <v>MUHAMMAD HAIRUL</v>
      </c>
      <c r="C32" s="4" t="str">
        <f>IF(Dt_Pes!D26&lt;&gt;0,Dt_Pes!D26,"")</f>
        <v>8</v>
      </c>
      <c r="D32" s="45" t="s">
        <v>320</v>
      </c>
      <c r="E32" s="338" t="s">
        <v>24</v>
      </c>
      <c r="F32" s="332"/>
      <c r="G32" t="s">
        <v>193</v>
      </c>
      <c r="H32">
        <f>COUNTIF(Ruang[Ruang],G32)</f>
        <v>0</v>
      </c>
    </row>
    <row r="33" spans="1:8" x14ac:dyDescent="0.3">
      <c r="A33" s="4">
        <f>Dt_Pes!A27</f>
        <v>25</v>
      </c>
      <c r="B33" t="str">
        <f>IF(Dt_Pes!B27&lt;&gt;0,Dt_Pes!B27,"")</f>
        <v>MUHAMMAD RIFAI</v>
      </c>
      <c r="C33" s="4" t="str">
        <f>IF(Dt_Pes!D27&lt;&gt;0,Dt_Pes!D27,"")</f>
        <v>8</v>
      </c>
      <c r="D33" s="45" t="s">
        <v>321</v>
      </c>
      <c r="E33" s="338" t="s">
        <v>171</v>
      </c>
      <c r="F33" s="332"/>
      <c r="G33" t="s">
        <v>194</v>
      </c>
      <c r="H33">
        <f>COUNTIF(Ruang[Ruang],G33)</f>
        <v>0</v>
      </c>
    </row>
    <row r="34" spans="1:8" x14ac:dyDescent="0.3">
      <c r="A34" s="4">
        <f>Dt_Pes!A28</f>
        <v>26</v>
      </c>
      <c r="B34" t="str">
        <f>IF(Dt_Pes!B28&lt;&gt;0,Dt_Pes!B28,"")</f>
        <v>NUR EVA NUGRAHA JENG PUTRI</v>
      </c>
      <c r="C34" s="4" t="str">
        <f>IF(Dt_Pes!D28&lt;&gt;0,Dt_Pes!D28,"")</f>
        <v>8</v>
      </c>
      <c r="D34" s="45" t="s">
        <v>322</v>
      </c>
      <c r="E34" s="338" t="s">
        <v>171</v>
      </c>
      <c r="F34" s="332"/>
      <c r="G34" t="s">
        <v>195</v>
      </c>
      <c r="H34">
        <f>COUNTIF(Ruang[Ruang],G34)</f>
        <v>0</v>
      </c>
    </row>
    <row r="35" spans="1:8" x14ac:dyDescent="0.3">
      <c r="A35" s="4">
        <f>Dt_Pes!A29</f>
        <v>27</v>
      </c>
      <c r="B35" t="str">
        <f>IF(Dt_Pes!B29&lt;&gt;0,Dt_Pes!B29,"")</f>
        <v>RIDHO YOGI</v>
      </c>
      <c r="C35" s="4" t="str">
        <f>IF(Dt_Pes!D29&lt;&gt;0,Dt_Pes!D29,"")</f>
        <v>8</v>
      </c>
      <c r="D35" s="45" t="s">
        <v>323</v>
      </c>
      <c r="E35" s="338" t="s">
        <v>24</v>
      </c>
      <c r="F35" s="332"/>
      <c r="G35" t="s">
        <v>196</v>
      </c>
      <c r="H35">
        <f>COUNTIF(Ruang[Ruang],G35)</f>
        <v>0</v>
      </c>
    </row>
    <row r="36" spans="1:8" x14ac:dyDescent="0.3">
      <c r="A36" s="4">
        <f>Dt_Pes!A30</f>
        <v>28</v>
      </c>
      <c r="B36" t="str">
        <f>IF(Dt_Pes!B30&lt;&gt;0,Dt_Pes!B30,"")</f>
        <v>Saskia Putri Nadilla</v>
      </c>
      <c r="C36" s="4">
        <f>IF(Dt_Pes!D30&lt;&gt;0,Dt_Pes!D30,"")</f>
        <v>8</v>
      </c>
      <c r="D36" s="45" t="s">
        <v>324</v>
      </c>
      <c r="E36" s="338" t="s">
        <v>23</v>
      </c>
      <c r="F36" s="332"/>
      <c r="G36" t="s">
        <v>197</v>
      </c>
      <c r="H36">
        <f>COUNTIF(Ruang[Ruang],G36)</f>
        <v>0</v>
      </c>
    </row>
    <row r="37" spans="1:8" x14ac:dyDescent="0.3">
      <c r="A37" s="4">
        <f>Dt_Pes!A31</f>
        <v>29</v>
      </c>
      <c r="B37" t="str">
        <f>IF(Dt_Pes!B31&lt;&gt;0,Dt_Pes!B31,"")</f>
        <v>SURYANI</v>
      </c>
      <c r="C37" s="4">
        <f>IF(Dt_Pes!D31&lt;&gt;0,Dt_Pes!D31,"")</f>
        <v>8</v>
      </c>
      <c r="D37" s="45" t="s">
        <v>325</v>
      </c>
      <c r="E37" s="338" t="s">
        <v>23</v>
      </c>
      <c r="F37" s="332"/>
      <c r="G37" t="s">
        <v>198</v>
      </c>
      <c r="H37">
        <f>COUNTIF(Ruang[Ruang],G37)</f>
        <v>0</v>
      </c>
    </row>
    <row r="38" spans="1:8" x14ac:dyDescent="0.3">
      <c r="A38" s="4" t="str">
        <f>Dt_Pes!A32</f>
        <v/>
      </c>
      <c r="B38" t="str">
        <f>IF(Dt_Pes!B32&lt;&gt;0,Dt_Pes!B32,"")</f>
        <v/>
      </c>
      <c r="C38" s="4" t="str">
        <f>IF(Dt_Pes!D32&lt;&gt;0,Dt_Pes!D32,"")</f>
        <v/>
      </c>
      <c r="D38" s="45"/>
      <c r="E38" s="338"/>
      <c r="F38" s="332"/>
      <c r="G38" t="s">
        <v>199</v>
      </c>
      <c r="H38">
        <f>COUNTIF(Ruang[Ruang],G38)</f>
        <v>0</v>
      </c>
    </row>
    <row r="39" spans="1:8" x14ac:dyDescent="0.3">
      <c r="A39" s="4" t="str">
        <f>Dt_Pes!A33</f>
        <v/>
      </c>
      <c r="B39" t="str">
        <f>IF(Dt_Pes!B33&lt;&gt;0,Dt_Pes!B33,"")</f>
        <v/>
      </c>
      <c r="C39" s="4" t="str">
        <f>IF(Dt_Pes!D33&lt;&gt;0,Dt_Pes!D33,"")</f>
        <v/>
      </c>
      <c r="D39" s="45"/>
      <c r="E39" s="338"/>
      <c r="F39" s="332"/>
      <c r="H39">
        <f>MAX(H9:H38)</f>
        <v>10</v>
      </c>
    </row>
    <row r="40" spans="1:8" x14ac:dyDescent="0.3">
      <c r="A40" s="4" t="str">
        <f>Dt_Pes!A34</f>
        <v/>
      </c>
      <c r="B40" t="str">
        <f>IF(Dt_Pes!B34&lt;&gt;0,Dt_Pes!B34,"")</f>
        <v/>
      </c>
      <c r="C40" s="4" t="str">
        <f>IF(Dt_Pes!D34&lt;&gt;0,Dt_Pes!D34,"")</f>
        <v/>
      </c>
      <c r="D40" s="45"/>
      <c r="E40" s="338"/>
      <c r="F40" s="332"/>
    </row>
    <row r="41" spans="1:8" x14ac:dyDescent="0.3">
      <c r="A41" s="4" t="str">
        <f>Dt_Pes!A35</f>
        <v/>
      </c>
      <c r="B41" t="str">
        <f>IF(Dt_Pes!B35&lt;&gt;0,Dt_Pes!B35,"")</f>
        <v/>
      </c>
      <c r="C41" s="4" t="str">
        <f>IF(Dt_Pes!D35&lt;&gt;0,Dt_Pes!D35,"")</f>
        <v/>
      </c>
      <c r="D41" s="45"/>
      <c r="E41" s="338"/>
      <c r="F41" s="332"/>
    </row>
    <row r="42" spans="1:8" x14ac:dyDescent="0.3">
      <c r="A42" s="4" t="str">
        <f>Dt_Pes!A36</f>
        <v/>
      </c>
      <c r="B42" t="str">
        <f>IF(Dt_Pes!B36&lt;&gt;0,Dt_Pes!B36,"")</f>
        <v/>
      </c>
      <c r="C42" s="4" t="str">
        <f>IF(Dt_Pes!D36&lt;&gt;0,Dt_Pes!D36,"")</f>
        <v/>
      </c>
      <c r="D42" s="45"/>
      <c r="E42" s="338"/>
      <c r="F42" s="332"/>
    </row>
    <row r="43" spans="1:8" x14ac:dyDescent="0.3">
      <c r="A43" s="4" t="str">
        <f>Dt_Pes!A37</f>
        <v/>
      </c>
      <c r="B43" t="str">
        <f>IF(Dt_Pes!B37&lt;&gt;0,Dt_Pes!B37,"")</f>
        <v/>
      </c>
      <c r="C43" s="4" t="str">
        <f>IF(Dt_Pes!D37&lt;&gt;0,Dt_Pes!D37,"")</f>
        <v/>
      </c>
      <c r="D43" s="45"/>
      <c r="E43" s="338"/>
      <c r="F43" s="332"/>
    </row>
    <row r="44" spans="1:8" x14ac:dyDescent="0.3">
      <c r="A44" s="4" t="str">
        <f>Dt_Pes!A38</f>
        <v/>
      </c>
      <c r="B44" t="str">
        <f>IF(Dt_Pes!B38&lt;&gt;0,Dt_Pes!B38,"")</f>
        <v/>
      </c>
      <c r="C44" s="4" t="str">
        <f>IF(Dt_Pes!D38&lt;&gt;0,Dt_Pes!D38,"")</f>
        <v/>
      </c>
      <c r="D44" s="45"/>
      <c r="E44" s="338"/>
      <c r="F44" s="332"/>
    </row>
    <row r="45" spans="1:8" x14ac:dyDescent="0.3">
      <c r="A45" s="4" t="str">
        <f>Dt_Pes!A39</f>
        <v/>
      </c>
      <c r="B45" t="str">
        <f>IF(Dt_Pes!B39&lt;&gt;0,Dt_Pes!B39,"")</f>
        <v/>
      </c>
      <c r="C45" s="4" t="str">
        <f>IF(Dt_Pes!D39&lt;&gt;0,Dt_Pes!D39,"")</f>
        <v/>
      </c>
      <c r="D45" s="45"/>
      <c r="E45" s="338"/>
      <c r="F45" s="332"/>
    </row>
    <row r="46" spans="1:8" x14ac:dyDescent="0.3">
      <c r="A46" s="4" t="str">
        <f>Dt_Pes!A40</f>
        <v/>
      </c>
      <c r="B46" t="str">
        <f>IF(Dt_Pes!B40&lt;&gt;0,Dt_Pes!B40,"")</f>
        <v/>
      </c>
      <c r="C46" s="4" t="str">
        <f>IF(Dt_Pes!D40&lt;&gt;0,Dt_Pes!D40,"")</f>
        <v/>
      </c>
      <c r="D46" s="45"/>
      <c r="E46" s="338"/>
      <c r="F46" s="332"/>
    </row>
    <row r="47" spans="1:8" x14ac:dyDescent="0.3">
      <c r="A47" s="4" t="str">
        <f>Dt_Pes!A41</f>
        <v/>
      </c>
      <c r="B47" t="str">
        <f>IF(Dt_Pes!B41&lt;&gt;0,Dt_Pes!B41,"")</f>
        <v/>
      </c>
      <c r="C47" s="4" t="str">
        <f>IF(Dt_Pes!D41&lt;&gt;0,Dt_Pes!D41,"")</f>
        <v/>
      </c>
      <c r="D47" s="45"/>
      <c r="E47" s="338"/>
      <c r="F47" s="332"/>
    </row>
    <row r="48" spans="1:8" x14ac:dyDescent="0.3">
      <c r="A48" s="4" t="str">
        <f>Dt_Pes!A42</f>
        <v/>
      </c>
      <c r="B48" t="str">
        <f>IF(Dt_Pes!B42&lt;&gt;0,Dt_Pes!B42,"")</f>
        <v/>
      </c>
      <c r="C48" s="4" t="str">
        <f>IF(Dt_Pes!D42&lt;&gt;0,Dt_Pes!D42,"")</f>
        <v/>
      </c>
      <c r="D48" s="45"/>
      <c r="E48" s="338"/>
      <c r="F48" s="332"/>
    </row>
    <row r="49" spans="1:6" x14ac:dyDescent="0.3">
      <c r="A49" s="4" t="str">
        <f>Dt_Pes!A43</f>
        <v/>
      </c>
      <c r="B49" t="str">
        <f>IF(Dt_Pes!B43&lt;&gt;0,Dt_Pes!B43,"")</f>
        <v/>
      </c>
      <c r="C49" s="4" t="str">
        <f>IF(Dt_Pes!D43&lt;&gt;0,Dt_Pes!D43,"")</f>
        <v/>
      </c>
      <c r="D49" s="45"/>
      <c r="E49" s="338"/>
      <c r="F49" s="332"/>
    </row>
    <row r="50" spans="1:6" x14ac:dyDescent="0.3">
      <c r="A50" s="4" t="str">
        <f>Dt_Pes!A44</f>
        <v/>
      </c>
      <c r="B50" t="str">
        <f>IF(Dt_Pes!B44&lt;&gt;0,Dt_Pes!B44,"")</f>
        <v/>
      </c>
      <c r="C50" s="4" t="str">
        <f>IF(Dt_Pes!D44&lt;&gt;0,Dt_Pes!D44,"")</f>
        <v/>
      </c>
      <c r="D50" s="45"/>
      <c r="E50" s="338"/>
      <c r="F50" s="332"/>
    </row>
    <row r="51" spans="1:6" x14ac:dyDescent="0.3">
      <c r="A51" s="4" t="str">
        <f>Dt_Pes!A45</f>
        <v/>
      </c>
      <c r="B51" t="str">
        <f>IF(Dt_Pes!B45&lt;&gt;0,Dt_Pes!B45,"")</f>
        <v/>
      </c>
      <c r="C51" s="4" t="str">
        <f>IF(Dt_Pes!D45&lt;&gt;0,Dt_Pes!D45,"")</f>
        <v/>
      </c>
      <c r="D51" s="45"/>
      <c r="E51" s="338"/>
      <c r="F51" s="332"/>
    </row>
    <row r="52" spans="1:6" x14ac:dyDescent="0.3">
      <c r="A52" s="4" t="str">
        <f>Dt_Pes!A46</f>
        <v/>
      </c>
      <c r="B52" t="str">
        <f>IF(Dt_Pes!B46&lt;&gt;0,Dt_Pes!B46,"")</f>
        <v/>
      </c>
      <c r="C52" s="4" t="str">
        <f>IF(Dt_Pes!D46&lt;&gt;0,Dt_Pes!D46,"")</f>
        <v/>
      </c>
      <c r="D52" s="45"/>
      <c r="E52" s="338"/>
      <c r="F52" s="332"/>
    </row>
    <row r="53" spans="1:6" x14ac:dyDescent="0.3">
      <c r="A53" s="4" t="str">
        <f>Dt_Pes!A47</f>
        <v/>
      </c>
      <c r="B53" t="str">
        <f>IF(Dt_Pes!B47&lt;&gt;0,Dt_Pes!B47,"")</f>
        <v/>
      </c>
      <c r="C53" s="4" t="str">
        <f>IF(Dt_Pes!D47&lt;&gt;0,Dt_Pes!D47,"")</f>
        <v/>
      </c>
      <c r="D53" s="45"/>
      <c r="E53" s="338"/>
      <c r="F53" s="332"/>
    </row>
    <row r="54" spans="1:6" x14ac:dyDescent="0.3">
      <c r="A54" s="4" t="str">
        <f>Dt_Pes!A48</f>
        <v/>
      </c>
      <c r="B54" t="str">
        <f>IF(Dt_Pes!B48&lt;&gt;0,Dt_Pes!B48,"")</f>
        <v/>
      </c>
      <c r="C54" s="4" t="str">
        <f>IF(Dt_Pes!D48&lt;&gt;0,Dt_Pes!D48,"")</f>
        <v/>
      </c>
      <c r="D54" s="45"/>
      <c r="E54" s="338"/>
      <c r="F54" s="332"/>
    </row>
    <row r="55" spans="1:6" x14ac:dyDescent="0.3">
      <c r="A55" s="4" t="str">
        <f>Dt_Pes!A49</f>
        <v/>
      </c>
      <c r="B55" t="str">
        <f>IF(Dt_Pes!B49&lt;&gt;0,Dt_Pes!B49,"")</f>
        <v/>
      </c>
      <c r="C55" s="4" t="str">
        <f>IF(Dt_Pes!D49&lt;&gt;0,Dt_Pes!D49,"")</f>
        <v/>
      </c>
      <c r="D55" s="45"/>
      <c r="E55" s="338"/>
      <c r="F55" s="332"/>
    </row>
    <row r="56" spans="1:6" x14ac:dyDescent="0.3">
      <c r="A56" s="4" t="str">
        <f>Dt_Pes!A50</f>
        <v/>
      </c>
      <c r="B56" t="str">
        <f>IF(Dt_Pes!B50&lt;&gt;0,Dt_Pes!B50,"")</f>
        <v/>
      </c>
      <c r="C56" s="4" t="str">
        <f>IF(Dt_Pes!D50&lt;&gt;0,Dt_Pes!D50,"")</f>
        <v/>
      </c>
      <c r="D56" s="45"/>
      <c r="E56" s="338"/>
      <c r="F56" s="332"/>
    </row>
    <row r="57" spans="1:6" x14ac:dyDescent="0.3">
      <c r="A57" s="4" t="str">
        <f>Dt_Pes!A51</f>
        <v/>
      </c>
      <c r="B57" t="str">
        <f>IF(Dt_Pes!B51&lt;&gt;0,Dt_Pes!B51,"")</f>
        <v/>
      </c>
      <c r="C57" s="4" t="str">
        <f>IF(Dt_Pes!D51&lt;&gt;0,Dt_Pes!D51,"")</f>
        <v/>
      </c>
      <c r="D57" s="45"/>
      <c r="E57" s="338"/>
      <c r="F57" s="332"/>
    </row>
    <row r="58" spans="1:6" x14ac:dyDescent="0.3">
      <c r="A58" s="4" t="str">
        <f>Dt_Pes!A52</f>
        <v/>
      </c>
      <c r="B58" t="str">
        <f>IF(Dt_Pes!B52&lt;&gt;0,Dt_Pes!B52,"")</f>
        <v/>
      </c>
      <c r="C58" s="4" t="str">
        <f>IF(Dt_Pes!D52&lt;&gt;0,Dt_Pes!D52,"")</f>
        <v/>
      </c>
      <c r="D58" s="45"/>
      <c r="E58" s="338"/>
      <c r="F58" s="332"/>
    </row>
    <row r="59" spans="1:6" x14ac:dyDescent="0.3">
      <c r="A59" s="4" t="str">
        <f>Dt_Pes!A53</f>
        <v/>
      </c>
      <c r="B59" t="str">
        <f>IF(Dt_Pes!B53&lt;&gt;0,Dt_Pes!B53,"")</f>
        <v/>
      </c>
      <c r="C59" s="4" t="str">
        <f>IF(Dt_Pes!D53&lt;&gt;0,Dt_Pes!D53,"")</f>
        <v/>
      </c>
      <c r="D59" s="45"/>
      <c r="E59" s="338"/>
      <c r="F59" s="332"/>
    </row>
    <row r="60" spans="1:6" x14ac:dyDescent="0.3">
      <c r="A60" s="4" t="str">
        <f>Dt_Pes!A54</f>
        <v/>
      </c>
      <c r="B60" t="str">
        <f>IF(Dt_Pes!B54&lt;&gt;0,Dt_Pes!B54,"")</f>
        <v/>
      </c>
      <c r="C60" s="4" t="str">
        <f>IF(Dt_Pes!D54&lt;&gt;0,Dt_Pes!D54,"")</f>
        <v/>
      </c>
      <c r="D60" s="45"/>
      <c r="E60" s="338"/>
      <c r="F60" s="332"/>
    </row>
    <row r="61" spans="1:6" x14ac:dyDescent="0.3">
      <c r="A61" s="4" t="str">
        <f>Dt_Pes!A55</f>
        <v/>
      </c>
      <c r="B61" t="str">
        <f>IF(Dt_Pes!B55&lt;&gt;0,Dt_Pes!B55,"")</f>
        <v/>
      </c>
      <c r="C61" s="4" t="str">
        <f>IF(Dt_Pes!D55&lt;&gt;0,Dt_Pes!D55,"")</f>
        <v/>
      </c>
      <c r="D61" s="45"/>
      <c r="E61" s="338"/>
      <c r="F61" s="332"/>
    </row>
    <row r="62" spans="1:6" x14ac:dyDescent="0.3">
      <c r="A62" s="4" t="str">
        <f>Dt_Pes!A56</f>
        <v/>
      </c>
      <c r="B62" t="str">
        <f>IF(Dt_Pes!B56&lt;&gt;0,Dt_Pes!B56,"")</f>
        <v/>
      </c>
      <c r="C62" s="4" t="str">
        <f>IF(Dt_Pes!D56&lt;&gt;0,Dt_Pes!D56,"")</f>
        <v/>
      </c>
      <c r="D62" s="45"/>
      <c r="E62" s="338"/>
      <c r="F62" s="332"/>
    </row>
    <row r="63" spans="1:6" x14ac:dyDescent="0.3">
      <c r="A63" s="4" t="str">
        <f>Dt_Pes!A57</f>
        <v/>
      </c>
      <c r="B63" t="str">
        <f>IF(Dt_Pes!B57&lt;&gt;0,Dt_Pes!B57,"")</f>
        <v/>
      </c>
      <c r="C63" s="4" t="str">
        <f>IF(Dt_Pes!D57&lt;&gt;0,Dt_Pes!D57,"")</f>
        <v/>
      </c>
      <c r="D63" s="45"/>
      <c r="E63" s="338"/>
      <c r="F63" s="332"/>
    </row>
    <row r="64" spans="1:6" x14ac:dyDescent="0.3">
      <c r="A64" s="4" t="str">
        <f>Dt_Pes!A58</f>
        <v/>
      </c>
      <c r="B64" t="str">
        <f>IF(Dt_Pes!B58&lt;&gt;0,Dt_Pes!B58,"")</f>
        <v/>
      </c>
      <c r="C64" s="4" t="str">
        <f>IF(Dt_Pes!D58&lt;&gt;0,Dt_Pes!D58,"")</f>
        <v/>
      </c>
      <c r="D64" s="45"/>
      <c r="E64" s="338"/>
      <c r="F64" s="332"/>
    </row>
    <row r="65" spans="1:6" x14ac:dyDescent="0.3">
      <c r="A65" s="4" t="str">
        <f>Dt_Pes!A59</f>
        <v/>
      </c>
      <c r="B65" t="str">
        <f>IF(Dt_Pes!B59&lt;&gt;0,Dt_Pes!B59,"")</f>
        <v/>
      </c>
      <c r="C65" s="4" t="str">
        <f>IF(Dt_Pes!D59&lt;&gt;0,Dt_Pes!D59,"")</f>
        <v/>
      </c>
      <c r="D65" s="45"/>
      <c r="E65" s="338"/>
      <c r="F65" s="332"/>
    </row>
    <row r="66" spans="1:6" x14ac:dyDescent="0.3">
      <c r="A66" s="4" t="str">
        <f>Dt_Pes!A60</f>
        <v/>
      </c>
      <c r="B66" t="str">
        <f>IF(Dt_Pes!B60&lt;&gt;0,Dt_Pes!B60,"")</f>
        <v/>
      </c>
      <c r="C66" s="4" t="str">
        <f>IF(Dt_Pes!D60&lt;&gt;0,Dt_Pes!D60,"")</f>
        <v/>
      </c>
      <c r="D66" s="45"/>
      <c r="E66" s="338"/>
      <c r="F66" s="332"/>
    </row>
    <row r="67" spans="1:6" x14ac:dyDescent="0.3">
      <c r="A67" s="4" t="str">
        <f>Dt_Pes!A61</f>
        <v/>
      </c>
      <c r="B67" t="str">
        <f>IF(Dt_Pes!B61&lt;&gt;0,Dt_Pes!B61,"")</f>
        <v/>
      </c>
      <c r="C67" s="4" t="str">
        <f>IF(Dt_Pes!D61&lt;&gt;0,Dt_Pes!D61,"")</f>
        <v/>
      </c>
      <c r="D67" s="45"/>
      <c r="E67" s="338"/>
      <c r="F67" s="332"/>
    </row>
    <row r="68" spans="1:6" x14ac:dyDescent="0.3">
      <c r="A68" s="4" t="str">
        <f>Dt_Pes!A62</f>
        <v/>
      </c>
      <c r="B68" t="str">
        <f>IF(Dt_Pes!B62&lt;&gt;0,Dt_Pes!B62,"")</f>
        <v/>
      </c>
      <c r="C68" s="4" t="str">
        <f>IF(Dt_Pes!D62&lt;&gt;0,Dt_Pes!D62,"")</f>
        <v/>
      </c>
      <c r="D68" s="45"/>
      <c r="E68" s="338"/>
      <c r="F68" s="332"/>
    </row>
    <row r="69" spans="1:6" x14ac:dyDescent="0.3">
      <c r="A69" s="4" t="str">
        <f>Dt_Pes!A63</f>
        <v/>
      </c>
      <c r="B69" t="str">
        <f>IF(Dt_Pes!B63&lt;&gt;0,Dt_Pes!B63,"")</f>
        <v/>
      </c>
      <c r="C69" s="4" t="str">
        <f>IF(Dt_Pes!D63&lt;&gt;0,Dt_Pes!D63,"")</f>
        <v/>
      </c>
      <c r="D69" s="45"/>
      <c r="E69" s="338"/>
      <c r="F69" s="332"/>
    </row>
    <row r="70" spans="1:6" x14ac:dyDescent="0.3">
      <c r="A70" s="4" t="str">
        <f>Dt_Pes!A64</f>
        <v/>
      </c>
      <c r="B70" t="str">
        <f>IF(Dt_Pes!B64&lt;&gt;0,Dt_Pes!B64,"")</f>
        <v/>
      </c>
      <c r="C70" s="4" t="str">
        <f>IF(Dt_Pes!D64&lt;&gt;0,Dt_Pes!D64,"")</f>
        <v/>
      </c>
      <c r="D70" s="45"/>
      <c r="E70" s="338"/>
      <c r="F70" s="332"/>
    </row>
    <row r="71" spans="1:6" x14ac:dyDescent="0.3">
      <c r="A71" s="4" t="str">
        <f>Dt_Pes!A65</f>
        <v/>
      </c>
      <c r="B71" t="str">
        <f>IF(Dt_Pes!B65&lt;&gt;0,Dt_Pes!B65,"")</f>
        <v/>
      </c>
      <c r="C71" s="4" t="str">
        <f>IF(Dt_Pes!D65&lt;&gt;0,Dt_Pes!D65,"")</f>
        <v/>
      </c>
      <c r="D71" s="45"/>
      <c r="E71" s="338"/>
      <c r="F71" s="332"/>
    </row>
    <row r="72" spans="1:6" x14ac:dyDescent="0.3">
      <c r="A72" s="4" t="str">
        <f>Dt_Pes!A66</f>
        <v/>
      </c>
      <c r="B72" t="str">
        <f>IF(Dt_Pes!B66&lt;&gt;0,Dt_Pes!B66,"")</f>
        <v/>
      </c>
      <c r="C72" s="4" t="str">
        <f>IF(Dt_Pes!D66&lt;&gt;0,Dt_Pes!D66,"")</f>
        <v/>
      </c>
      <c r="D72" s="45"/>
      <c r="E72" s="338"/>
      <c r="F72" s="332"/>
    </row>
    <row r="73" spans="1:6" x14ac:dyDescent="0.3">
      <c r="A73" s="4" t="str">
        <f>Dt_Pes!A67</f>
        <v/>
      </c>
      <c r="B73" t="str">
        <f>IF(Dt_Pes!B67&lt;&gt;0,Dt_Pes!B67,"")</f>
        <v/>
      </c>
      <c r="C73" s="4" t="str">
        <f>IF(Dt_Pes!D67&lt;&gt;0,Dt_Pes!D67,"")</f>
        <v/>
      </c>
      <c r="D73" s="45"/>
      <c r="E73" s="338"/>
      <c r="F73" s="332"/>
    </row>
    <row r="74" spans="1:6" x14ac:dyDescent="0.3">
      <c r="A74" s="4" t="str">
        <f>Dt_Pes!A68</f>
        <v/>
      </c>
      <c r="B74" t="str">
        <f>IF(Dt_Pes!B68&lt;&gt;0,Dt_Pes!B68,"")</f>
        <v/>
      </c>
      <c r="C74" s="4" t="str">
        <f>IF(Dt_Pes!D68&lt;&gt;0,Dt_Pes!D68,"")</f>
        <v/>
      </c>
      <c r="D74" s="45"/>
      <c r="E74" s="338"/>
      <c r="F74" s="332"/>
    </row>
    <row r="75" spans="1:6" x14ac:dyDescent="0.3">
      <c r="A75" s="4" t="str">
        <f>Dt_Pes!A69</f>
        <v/>
      </c>
      <c r="B75" t="str">
        <f>IF(Dt_Pes!B69&lt;&gt;0,Dt_Pes!B69,"")</f>
        <v/>
      </c>
      <c r="C75" s="4" t="str">
        <f>IF(Dt_Pes!D69&lt;&gt;0,Dt_Pes!D69,"")</f>
        <v/>
      </c>
      <c r="D75" s="45"/>
      <c r="E75" s="338"/>
      <c r="F75" s="332"/>
    </row>
    <row r="76" spans="1:6" x14ac:dyDescent="0.3">
      <c r="A76" s="4" t="str">
        <f>Dt_Pes!A70</f>
        <v/>
      </c>
      <c r="B76" t="str">
        <f>IF(Dt_Pes!B70&lt;&gt;0,Dt_Pes!B70,"")</f>
        <v/>
      </c>
      <c r="C76" s="4" t="str">
        <f>IF(Dt_Pes!D70&lt;&gt;0,Dt_Pes!D70,"")</f>
        <v/>
      </c>
      <c r="D76" s="45"/>
      <c r="E76" s="338"/>
      <c r="F76" s="332"/>
    </row>
    <row r="77" spans="1:6" x14ac:dyDescent="0.3">
      <c r="A77" s="4" t="str">
        <f>Dt_Pes!A71</f>
        <v/>
      </c>
      <c r="B77" t="str">
        <f>IF(Dt_Pes!B71&lt;&gt;0,Dt_Pes!B71,"")</f>
        <v/>
      </c>
      <c r="C77" s="4" t="str">
        <f>IF(Dt_Pes!D71&lt;&gt;0,Dt_Pes!D71,"")</f>
        <v/>
      </c>
      <c r="D77" s="45"/>
      <c r="E77" s="338"/>
      <c r="F77" s="332"/>
    </row>
    <row r="78" spans="1:6" x14ac:dyDescent="0.3">
      <c r="A78" s="4" t="str">
        <f>Dt_Pes!A72</f>
        <v/>
      </c>
      <c r="B78" t="str">
        <f>IF(Dt_Pes!B72&lt;&gt;0,Dt_Pes!B72,"")</f>
        <v/>
      </c>
      <c r="C78" s="4" t="str">
        <f>IF(Dt_Pes!D72&lt;&gt;0,Dt_Pes!D72,"")</f>
        <v/>
      </c>
      <c r="D78" s="45"/>
      <c r="E78" s="338"/>
      <c r="F78" s="332"/>
    </row>
    <row r="79" spans="1:6" x14ac:dyDescent="0.3">
      <c r="A79" s="4" t="str">
        <f>Dt_Pes!A73</f>
        <v/>
      </c>
      <c r="B79" t="str">
        <f>IF(Dt_Pes!B73&lt;&gt;0,Dt_Pes!B73,"")</f>
        <v/>
      </c>
      <c r="C79" s="4" t="str">
        <f>IF(Dt_Pes!D73&lt;&gt;0,Dt_Pes!D73,"")</f>
        <v/>
      </c>
      <c r="D79" s="45"/>
      <c r="E79" s="338"/>
      <c r="F79" s="332"/>
    </row>
    <row r="80" spans="1:6" x14ac:dyDescent="0.3">
      <c r="A80" s="4" t="str">
        <f>Dt_Pes!A74</f>
        <v/>
      </c>
      <c r="B80" t="str">
        <f>IF(Dt_Pes!B74&lt;&gt;0,Dt_Pes!B74,"")</f>
        <v/>
      </c>
      <c r="C80" s="4" t="str">
        <f>IF(Dt_Pes!D74&lt;&gt;0,Dt_Pes!D74,"")</f>
        <v/>
      </c>
      <c r="D80" s="45"/>
      <c r="E80" s="338"/>
      <c r="F80" s="332"/>
    </row>
    <row r="81" spans="1:6" x14ac:dyDescent="0.3">
      <c r="A81" s="4" t="str">
        <f>Dt_Pes!A75</f>
        <v/>
      </c>
      <c r="B81" t="str">
        <f>IF(Dt_Pes!B75&lt;&gt;0,Dt_Pes!B75,"")</f>
        <v/>
      </c>
      <c r="C81" s="4" t="str">
        <f>IF(Dt_Pes!D75&lt;&gt;0,Dt_Pes!D75,"")</f>
        <v/>
      </c>
      <c r="D81" s="45"/>
      <c r="E81" s="338"/>
      <c r="F81" s="332"/>
    </row>
    <row r="82" spans="1:6" x14ac:dyDescent="0.3">
      <c r="A82" s="4" t="str">
        <f>Dt_Pes!A76</f>
        <v/>
      </c>
      <c r="B82" t="str">
        <f>IF(Dt_Pes!B76&lt;&gt;0,Dt_Pes!B76,"")</f>
        <v/>
      </c>
      <c r="C82" s="4" t="str">
        <f>IF(Dt_Pes!D76&lt;&gt;0,Dt_Pes!D76,"")</f>
        <v/>
      </c>
      <c r="D82" s="45"/>
      <c r="E82" s="338"/>
      <c r="F82" s="332"/>
    </row>
    <row r="83" spans="1:6" x14ac:dyDescent="0.3">
      <c r="A83" s="4" t="str">
        <f>Dt_Pes!A77</f>
        <v/>
      </c>
      <c r="B83" t="str">
        <f>IF(Dt_Pes!B77&lt;&gt;0,Dt_Pes!B77,"")</f>
        <v/>
      </c>
      <c r="C83" s="4" t="str">
        <f>IF(Dt_Pes!D77&lt;&gt;0,Dt_Pes!D77,"")</f>
        <v/>
      </c>
      <c r="D83" s="45"/>
      <c r="E83" s="338"/>
      <c r="F83" s="332"/>
    </row>
    <row r="84" spans="1:6" x14ac:dyDescent="0.3">
      <c r="A84" s="4" t="str">
        <f>Dt_Pes!A78</f>
        <v/>
      </c>
      <c r="B84" t="str">
        <f>IF(Dt_Pes!B78&lt;&gt;0,Dt_Pes!B78,"")</f>
        <v/>
      </c>
      <c r="C84" s="4" t="str">
        <f>IF(Dt_Pes!D78&lt;&gt;0,Dt_Pes!D78,"")</f>
        <v/>
      </c>
      <c r="D84" s="45"/>
      <c r="E84" s="338"/>
      <c r="F84" s="332"/>
    </row>
    <row r="85" spans="1:6" x14ac:dyDescent="0.3">
      <c r="A85" s="4" t="str">
        <f>Dt_Pes!A79</f>
        <v/>
      </c>
      <c r="B85" t="str">
        <f>IF(Dt_Pes!B79&lt;&gt;0,Dt_Pes!B79,"")</f>
        <v/>
      </c>
      <c r="C85" s="4" t="str">
        <f>IF(Dt_Pes!D79&lt;&gt;0,Dt_Pes!D79,"")</f>
        <v/>
      </c>
      <c r="D85" s="45"/>
      <c r="E85" s="338"/>
      <c r="F85" s="332"/>
    </row>
    <row r="86" spans="1:6" x14ac:dyDescent="0.3">
      <c r="A86" s="4" t="str">
        <f>Dt_Pes!A80</f>
        <v/>
      </c>
      <c r="B86" t="str">
        <f>IF(Dt_Pes!B80&lt;&gt;0,Dt_Pes!B80,"")</f>
        <v/>
      </c>
      <c r="C86" s="4" t="str">
        <f>IF(Dt_Pes!D80&lt;&gt;0,Dt_Pes!D80,"")</f>
        <v/>
      </c>
      <c r="D86" s="45"/>
      <c r="E86" s="338"/>
      <c r="F86" s="332"/>
    </row>
    <row r="87" spans="1:6" x14ac:dyDescent="0.3">
      <c r="A87" s="4" t="str">
        <f>Dt_Pes!A81</f>
        <v/>
      </c>
      <c r="B87" t="str">
        <f>IF(Dt_Pes!B81&lt;&gt;0,Dt_Pes!B81,"")</f>
        <v/>
      </c>
      <c r="C87" s="4" t="str">
        <f>IF(Dt_Pes!D81&lt;&gt;0,Dt_Pes!D81,"")</f>
        <v/>
      </c>
      <c r="D87" s="45"/>
      <c r="E87" s="338"/>
      <c r="F87" s="332"/>
    </row>
    <row r="88" spans="1:6" x14ac:dyDescent="0.3">
      <c r="A88" s="4" t="str">
        <f>Dt_Pes!A82</f>
        <v/>
      </c>
      <c r="B88" t="str">
        <f>IF(Dt_Pes!B82&lt;&gt;0,Dt_Pes!B82,"")</f>
        <v/>
      </c>
      <c r="C88" s="4" t="str">
        <f>IF(Dt_Pes!D82&lt;&gt;0,Dt_Pes!D82,"")</f>
        <v/>
      </c>
      <c r="D88" s="45"/>
      <c r="E88" s="338"/>
      <c r="F88" s="332"/>
    </row>
    <row r="89" spans="1:6" x14ac:dyDescent="0.3">
      <c r="A89" s="4" t="str">
        <f>Dt_Pes!A83</f>
        <v/>
      </c>
      <c r="B89" t="str">
        <f>IF(Dt_Pes!B83&lt;&gt;0,Dt_Pes!B83,"")</f>
        <v/>
      </c>
      <c r="C89" s="4" t="str">
        <f>IF(Dt_Pes!D83&lt;&gt;0,Dt_Pes!D83,"")</f>
        <v/>
      </c>
      <c r="D89" s="45"/>
      <c r="E89" s="338"/>
      <c r="F89" s="332"/>
    </row>
    <row r="90" spans="1:6" x14ac:dyDescent="0.3">
      <c r="A90" s="4" t="str">
        <f>Dt_Pes!A84</f>
        <v/>
      </c>
      <c r="B90" t="str">
        <f>IF(Dt_Pes!B84&lt;&gt;0,Dt_Pes!B84,"")</f>
        <v/>
      </c>
      <c r="C90" s="4" t="str">
        <f>IF(Dt_Pes!D84&lt;&gt;0,Dt_Pes!D84,"")</f>
        <v/>
      </c>
      <c r="D90" s="45"/>
      <c r="E90" s="338"/>
      <c r="F90" s="332"/>
    </row>
    <row r="91" spans="1:6" x14ac:dyDescent="0.3">
      <c r="A91" s="4" t="str">
        <f>Dt_Pes!A85</f>
        <v/>
      </c>
      <c r="B91" t="str">
        <f>IF(Dt_Pes!B85&lt;&gt;0,Dt_Pes!B85,"")</f>
        <v/>
      </c>
      <c r="C91" s="4" t="str">
        <f>IF(Dt_Pes!D85&lt;&gt;0,Dt_Pes!D85,"")</f>
        <v/>
      </c>
      <c r="D91" s="45"/>
      <c r="E91" s="338"/>
      <c r="F91" s="332"/>
    </row>
    <row r="92" spans="1:6" x14ac:dyDescent="0.3">
      <c r="A92" s="4" t="str">
        <f>Dt_Pes!A86</f>
        <v/>
      </c>
      <c r="B92" t="str">
        <f>IF(Dt_Pes!B86&lt;&gt;0,Dt_Pes!B86,"")</f>
        <v/>
      </c>
      <c r="C92" s="4" t="str">
        <f>IF(Dt_Pes!D86&lt;&gt;0,Dt_Pes!D86,"")</f>
        <v/>
      </c>
      <c r="D92" s="45"/>
      <c r="E92" s="338"/>
      <c r="F92" s="332"/>
    </row>
    <row r="93" spans="1:6" x14ac:dyDescent="0.3">
      <c r="A93" s="4" t="str">
        <f>Dt_Pes!A87</f>
        <v/>
      </c>
      <c r="B93" t="str">
        <f>IF(Dt_Pes!B87&lt;&gt;0,Dt_Pes!B87,"")</f>
        <v/>
      </c>
      <c r="C93" s="4" t="str">
        <f>IF(Dt_Pes!D87&lt;&gt;0,Dt_Pes!D87,"")</f>
        <v/>
      </c>
      <c r="D93" s="45"/>
      <c r="E93" s="338"/>
      <c r="F93" s="332"/>
    </row>
    <row r="94" spans="1:6" x14ac:dyDescent="0.3">
      <c r="A94" s="4" t="str">
        <f>Dt_Pes!A88</f>
        <v/>
      </c>
      <c r="B94" t="str">
        <f>IF(Dt_Pes!B88&lt;&gt;0,Dt_Pes!B88,"")</f>
        <v/>
      </c>
      <c r="C94" s="4" t="str">
        <f>IF(Dt_Pes!D88&lt;&gt;0,Dt_Pes!D88,"")</f>
        <v/>
      </c>
      <c r="D94" s="45"/>
      <c r="E94" s="338"/>
      <c r="F94" s="332"/>
    </row>
    <row r="95" spans="1:6" x14ac:dyDescent="0.3">
      <c r="A95" s="4" t="str">
        <f>Dt_Pes!A89</f>
        <v/>
      </c>
      <c r="B95" t="str">
        <f>IF(Dt_Pes!B89&lt;&gt;0,Dt_Pes!B89,"")</f>
        <v/>
      </c>
      <c r="C95" s="4" t="str">
        <f>IF(Dt_Pes!D89&lt;&gt;0,Dt_Pes!D89,"")</f>
        <v/>
      </c>
      <c r="D95" s="45"/>
      <c r="E95" s="338"/>
      <c r="F95" s="332"/>
    </row>
    <row r="96" spans="1:6" x14ac:dyDescent="0.3">
      <c r="A96" s="4" t="str">
        <f>Dt_Pes!A90</f>
        <v/>
      </c>
      <c r="B96" t="str">
        <f>IF(Dt_Pes!B90&lt;&gt;0,Dt_Pes!B90,"")</f>
        <v/>
      </c>
      <c r="C96" s="4" t="str">
        <f>IF(Dt_Pes!D90&lt;&gt;0,Dt_Pes!D90,"")</f>
        <v/>
      </c>
      <c r="D96" s="45"/>
      <c r="E96" s="338"/>
      <c r="F96" s="332"/>
    </row>
    <row r="97" spans="1:6" x14ac:dyDescent="0.3">
      <c r="A97" s="4" t="str">
        <f>Dt_Pes!A91</f>
        <v/>
      </c>
      <c r="B97" t="str">
        <f>IF(Dt_Pes!B91&lt;&gt;0,Dt_Pes!B91,"")</f>
        <v/>
      </c>
      <c r="C97" s="4" t="str">
        <f>IF(Dt_Pes!D91&lt;&gt;0,Dt_Pes!D91,"")</f>
        <v/>
      </c>
      <c r="D97" s="45"/>
      <c r="E97" s="338"/>
      <c r="F97" s="332"/>
    </row>
    <row r="98" spans="1:6" x14ac:dyDescent="0.3">
      <c r="A98" s="4" t="str">
        <f>Dt_Pes!A92</f>
        <v/>
      </c>
      <c r="B98" t="str">
        <f>IF(Dt_Pes!B92&lt;&gt;0,Dt_Pes!B92,"")</f>
        <v/>
      </c>
      <c r="C98" s="4" t="str">
        <f>IF(Dt_Pes!D92&lt;&gt;0,Dt_Pes!D92,"")</f>
        <v/>
      </c>
      <c r="D98" s="45"/>
      <c r="E98" s="338"/>
      <c r="F98" s="332"/>
    </row>
    <row r="99" spans="1:6" x14ac:dyDescent="0.3">
      <c r="A99" s="4" t="str">
        <f>Dt_Pes!A93</f>
        <v/>
      </c>
      <c r="B99" t="str">
        <f>IF(Dt_Pes!B93&lt;&gt;0,Dt_Pes!B93,"")</f>
        <v/>
      </c>
      <c r="C99" s="4" t="str">
        <f>IF(Dt_Pes!D93&lt;&gt;0,Dt_Pes!D93,"")</f>
        <v/>
      </c>
      <c r="D99" s="45"/>
      <c r="E99" s="338"/>
      <c r="F99" s="332"/>
    </row>
    <row r="100" spans="1:6" x14ac:dyDescent="0.3">
      <c r="A100" s="4" t="str">
        <f>Dt_Pes!A94</f>
        <v/>
      </c>
      <c r="B100" t="str">
        <f>IF(Dt_Pes!B94&lt;&gt;0,Dt_Pes!B94,"")</f>
        <v/>
      </c>
      <c r="C100" s="4" t="str">
        <f>IF(Dt_Pes!D94&lt;&gt;0,Dt_Pes!D94,"")</f>
        <v/>
      </c>
      <c r="D100" s="45"/>
      <c r="E100" s="338"/>
      <c r="F100" s="332"/>
    </row>
    <row r="101" spans="1:6" x14ac:dyDescent="0.3">
      <c r="A101" s="4" t="str">
        <f>Dt_Pes!A95</f>
        <v/>
      </c>
      <c r="B101" t="str">
        <f>IF(Dt_Pes!B95&lt;&gt;0,Dt_Pes!B95,"")</f>
        <v/>
      </c>
      <c r="C101" s="4" t="str">
        <f>IF(Dt_Pes!D95&lt;&gt;0,Dt_Pes!D95,"")</f>
        <v/>
      </c>
      <c r="D101" s="45"/>
      <c r="E101" s="338"/>
      <c r="F101" s="332"/>
    </row>
    <row r="102" spans="1:6" x14ac:dyDescent="0.3">
      <c r="A102" s="4" t="str">
        <f>Dt_Pes!A96</f>
        <v/>
      </c>
      <c r="B102" t="str">
        <f>IF(Dt_Pes!B96&lt;&gt;0,Dt_Pes!B96,"")</f>
        <v/>
      </c>
      <c r="C102" s="4" t="str">
        <f>IF(Dt_Pes!D96&lt;&gt;0,Dt_Pes!D96,"")</f>
        <v/>
      </c>
      <c r="D102" s="45"/>
      <c r="E102" s="338"/>
      <c r="F102" s="332"/>
    </row>
    <row r="103" spans="1:6" x14ac:dyDescent="0.3">
      <c r="A103" s="4" t="str">
        <f>Dt_Pes!A97</f>
        <v/>
      </c>
      <c r="B103" t="str">
        <f>IF(Dt_Pes!B97&lt;&gt;0,Dt_Pes!B97,"")</f>
        <v/>
      </c>
      <c r="C103" s="4" t="str">
        <f>IF(Dt_Pes!D97&lt;&gt;0,Dt_Pes!D97,"")</f>
        <v/>
      </c>
      <c r="D103" s="45"/>
      <c r="E103" s="338"/>
      <c r="F103" s="332"/>
    </row>
    <row r="104" spans="1:6" x14ac:dyDescent="0.3">
      <c r="A104" s="4" t="str">
        <f>Dt_Pes!A98</f>
        <v/>
      </c>
      <c r="B104" t="str">
        <f>IF(Dt_Pes!B98&lt;&gt;0,Dt_Pes!B98,"")</f>
        <v/>
      </c>
      <c r="C104" s="4" t="str">
        <f>IF(Dt_Pes!D98&lt;&gt;0,Dt_Pes!D98,"")</f>
        <v/>
      </c>
      <c r="D104" s="45"/>
      <c r="E104" s="338"/>
      <c r="F104" s="332"/>
    </row>
    <row r="105" spans="1:6" x14ac:dyDescent="0.3">
      <c r="A105" s="4" t="str">
        <f>Dt_Pes!A99</f>
        <v/>
      </c>
      <c r="B105" t="str">
        <f>IF(Dt_Pes!B99&lt;&gt;0,Dt_Pes!B99,"")</f>
        <v/>
      </c>
      <c r="C105" s="4" t="str">
        <f>IF(Dt_Pes!D99&lt;&gt;0,Dt_Pes!D99,"")</f>
        <v/>
      </c>
      <c r="D105" s="45"/>
      <c r="E105" s="338"/>
      <c r="F105" s="332"/>
    </row>
    <row r="106" spans="1:6" x14ac:dyDescent="0.3">
      <c r="A106" s="4" t="str">
        <f>Dt_Pes!A100</f>
        <v/>
      </c>
      <c r="B106" t="str">
        <f>IF(Dt_Pes!B100&lt;&gt;0,Dt_Pes!B100,"")</f>
        <v/>
      </c>
      <c r="C106" s="4" t="str">
        <f>IF(Dt_Pes!D100&lt;&gt;0,Dt_Pes!D100,"")</f>
        <v/>
      </c>
      <c r="D106" s="45"/>
      <c r="E106" s="338"/>
      <c r="F106" s="332"/>
    </row>
    <row r="107" spans="1:6" x14ac:dyDescent="0.3">
      <c r="A107" s="4" t="str">
        <f>Dt_Pes!A101</f>
        <v/>
      </c>
      <c r="B107" t="str">
        <f>IF(Dt_Pes!B101&lt;&gt;0,Dt_Pes!B101,"")</f>
        <v/>
      </c>
      <c r="C107" s="4" t="str">
        <f>IF(Dt_Pes!D101&lt;&gt;0,Dt_Pes!D101,"")</f>
        <v/>
      </c>
      <c r="D107" s="45"/>
      <c r="E107" s="338"/>
      <c r="F107" s="332"/>
    </row>
    <row r="108" spans="1:6" x14ac:dyDescent="0.3">
      <c r="A108" s="4" t="str">
        <f>Dt_Pes!A102</f>
        <v/>
      </c>
      <c r="B108" t="str">
        <f>IF(Dt_Pes!B102&lt;&gt;0,Dt_Pes!B102,"")</f>
        <v/>
      </c>
      <c r="C108" s="4" t="str">
        <f>IF(Dt_Pes!D102&lt;&gt;0,Dt_Pes!D102,"")</f>
        <v/>
      </c>
      <c r="D108" s="45"/>
      <c r="E108" s="338"/>
      <c r="F108" s="332"/>
    </row>
    <row r="109" spans="1:6" x14ac:dyDescent="0.3">
      <c r="A109" s="4" t="str">
        <f>Dt_Pes!A103</f>
        <v/>
      </c>
      <c r="B109" t="str">
        <f>IF(Dt_Pes!B103&lt;&gt;0,Dt_Pes!B103,"")</f>
        <v/>
      </c>
      <c r="C109" s="4" t="str">
        <f>IF(Dt_Pes!D103&lt;&gt;0,Dt_Pes!D103,"")</f>
        <v/>
      </c>
      <c r="D109" s="45"/>
      <c r="E109" s="338"/>
      <c r="F109" s="332"/>
    </row>
    <row r="110" spans="1:6" x14ac:dyDescent="0.3">
      <c r="A110" s="4" t="str">
        <f>Dt_Pes!A104</f>
        <v/>
      </c>
      <c r="B110" t="str">
        <f>IF(Dt_Pes!B104&lt;&gt;0,Dt_Pes!B104,"")</f>
        <v/>
      </c>
      <c r="C110" s="4" t="str">
        <f>IF(Dt_Pes!D104&lt;&gt;0,Dt_Pes!D104,"")</f>
        <v/>
      </c>
      <c r="D110" s="45"/>
      <c r="E110" s="338"/>
      <c r="F110" s="332"/>
    </row>
    <row r="111" spans="1:6" x14ac:dyDescent="0.3">
      <c r="A111" s="4" t="str">
        <f>Dt_Pes!A105</f>
        <v/>
      </c>
      <c r="B111" t="str">
        <f>IF(Dt_Pes!B105&lt;&gt;0,Dt_Pes!B105,"")</f>
        <v/>
      </c>
      <c r="C111" s="4" t="str">
        <f>IF(Dt_Pes!D105&lt;&gt;0,Dt_Pes!D105,"")</f>
        <v/>
      </c>
      <c r="D111" s="45"/>
      <c r="E111" s="338"/>
      <c r="F111" s="332"/>
    </row>
    <row r="112" spans="1:6" x14ac:dyDescent="0.3">
      <c r="A112" s="4" t="str">
        <f>Dt_Pes!A106</f>
        <v/>
      </c>
      <c r="B112" t="str">
        <f>IF(Dt_Pes!B106&lt;&gt;0,Dt_Pes!B106,"")</f>
        <v/>
      </c>
      <c r="C112" s="4" t="str">
        <f>IF(Dt_Pes!D106&lt;&gt;0,Dt_Pes!D106,"")</f>
        <v/>
      </c>
      <c r="D112" s="45"/>
      <c r="E112" s="338"/>
      <c r="F112" s="332"/>
    </row>
    <row r="113" spans="1:6" x14ac:dyDescent="0.3">
      <c r="A113" s="4" t="str">
        <f>Dt_Pes!A107</f>
        <v/>
      </c>
      <c r="B113" t="str">
        <f>IF(Dt_Pes!B107&lt;&gt;0,Dt_Pes!B107,"")</f>
        <v/>
      </c>
      <c r="C113" s="4" t="str">
        <f>IF(Dt_Pes!D107&lt;&gt;0,Dt_Pes!D107,"")</f>
        <v/>
      </c>
      <c r="D113" s="45"/>
      <c r="E113" s="338"/>
      <c r="F113" s="332"/>
    </row>
    <row r="114" spans="1:6" x14ac:dyDescent="0.3">
      <c r="A114" s="4" t="str">
        <f>Dt_Pes!A108</f>
        <v/>
      </c>
      <c r="B114" t="str">
        <f>IF(Dt_Pes!B108&lt;&gt;0,Dt_Pes!B108,"")</f>
        <v/>
      </c>
      <c r="C114" s="4" t="str">
        <f>IF(Dt_Pes!D108&lt;&gt;0,Dt_Pes!D108,"")</f>
        <v/>
      </c>
      <c r="D114" s="45"/>
      <c r="E114" s="338"/>
      <c r="F114" s="332"/>
    </row>
    <row r="115" spans="1:6" x14ac:dyDescent="0.3">
      <c r="A115" s="4" t="str">
        <f>Dt_Pes!A109</f>
        <v/>
      </c>
      <c r="B115" t="str">
        <f>IF(Dt_Pes!B109&lt;&gt;0,Dt_Pes!B109,"")</f>
        <v/>
      </c>
      <c r="C115" s="4" t="str">
        <f>IF(Dt_Pes!D109&lt;&gt;0,Dt_Pes!D109,"")</f>
        <v/>
      </c>
      <c r="D115" s="45"/>
      <c r="E115" s="338"/>
      <c r="F115" s="332"/>
    </row>
    <row r="116" spans="1:6" x14ac:dyDescent="0.3">
      <c r="A116" s="4" t="str">
        <f>Dt_Pes!A110</f>
        <v/>
      </c>
      <c r="B116" t="str">
        <f>IF(Dt_Pes!B110&lt;&gt;0,Dt_Pes!B110,"")</f>
        <v/>
      </c>
      <c r="C116" s="4" t="str">
        <f>IF(Dt_Pes!D110&lt;&gt;0,Dt_Pes!D110,"")</f>
        <v/>
      </c>
      <c r="D116" s="45"/>
      <c r="E116" s="338"/>
      <c r="F116" s="332"/>
    </row>
    <row r="117" spans="1:6" x14ac:dyDescent="0.3">
      <c r="A117" s="4" t="str">
        <f>Dt_Pes!A111</f>
        <v/>
      </c>
      <c r="B117" t="str">
        <f>IF(Dt_Pes!B111&lt;&gt;0,Dt_Pes!B111,"")</f>
        <v/>
      </c>
      <c r="C117" s="4" t="str">
        <f>IF(Dt_Pes!D111&lt;&gt;0,Dt_Pes!D111,"")</f>
        <v/>
      </c>
      <c r="D117" s="45"/>
      <c r="E117" s="338"/>
      <c r="F117" s="332"/>
    </row>
    <row r="118" spans="1:6" x14ac:dyDescent="0.3">
      <c r="A118" s="4" t="str">
        <f>Dt_Pes!A112</f>
        <v/>
      </c>
      <c r="B118" t="str">
        <f>IF(Dt_Pes!B112&lt;&gt;0,Dt_Pes!B112,"")</f>
        <v/>
      </c>
      <c r="C118" s="4" t="str">
        <f>IF(Dt_Pes!D112&lt;&gt;0,Dt_Pes!D112,"")</f>
        <v/>
      </c>
      <c r="D118" s="45"/>
      <c r="E118" s="338"/>
      <c r="F118" s="332"/>
    </row>
    <row r="119" spans="1:6" x14ac:dyDescent="0.3">
      <c r="A119" s="4" t="str">
        <f>Dt_Pes!A113</f>
        <v/>
      </c>
      <c r="B119" t="str">
        <f>IF(Dt_Pes!B113&lt;&gt;0,Dt_Pes!B113,"")</f>
        <v/>
      </c>
      <c r="C119" s="4" t="str">
        <f>IF(Dt_Pes!D113&lt;&gt;0,Dt_Pes!D113,"")</f>
        <v/>
      </c>
      <c r="D119" s="45"/>
      <c r="E119" s="338"/>
      <c r="F119" s="332"/>
    </row>
    <row r="120" spans="1:6" x14ac:dyDescent="0.3">
      <c r="A120" s="4" t="str">
        <f>Dt_Pes!A114</f>
        <v/>
      </c>
      <c r="B120" t="str">
        <f>IF(Dt_Pes!B114&lt;&gt;0,Dt_Pes!B114,"")</f>
        <v/>
      </c>
      <c r="C120" s="4" t="str">
        <f>IF(Dt_Pes!D114&lt;&gt;0,Dt_Pes!D114,"")</f>
        <v/>
      </c>
      <c r="D120" s="45"/>
      <c r="E120" s="338"/>
      <c r="F120" s="332"/>
    </row>
    <row r="121" spans="1:6" x14ac:dyDescent="0.3">
      <c r="A121" s="4" t="str">
        <f>Dt_Pes!A115</f>
        <v/>
      </c>
      <c r="B121" t="str">
        <f>IF(Dt_Pes!B115&lt;&gt;0,Dt_Pes!B115,"")</f>
        <v/>
      </c>
      <c r="C121" s="4" t="str">
        <f>IF(Dt_Pes!D115&lt;&gt;0,Dt_Pes!D115,"")</f>
        <v/>
      </c>
      <c r="D121" s="45"/>
      <c r="E121" s="338"/>
      <c r="F121" s="332"/>
    </row>
    <row r="122" spans="1:6" x14ac:dyDescent="0.3">
      <c r="A122" s="4" t="str">
        <f>Dt_Pes!A116</f>
        <v/>
      </c>
      <c r="B122" t="str">
        <f>IF(Dt_Pes!B116&lt;&gt;0,Dt_Pes!B116,"")</f>
        <v/>
      </c>
      <c r="C122" s="4" t="str">
        <f>IF(Dt_Pes!D116&lt;&gt;0,Dt_Pes!D116,"")</f>
        <v/>
      </c>
      <c r="D122" s="45"/>
      <c r="E122" s="338"/>
      <c r="F122" s="332"/>
    </row>
    <row r="123" spans="1:6" x14ac:dyDescent="0.3">
      <c r="A123" s="4" t="str">
        <f>Dt_Pes!A117</f>
        <v/>
      </c>
      <c r="B123" t="str">
        <f>IF(Dt_Pes!B117&lt;&gt;0,Dt_Pes!B117,"")</f>
        <v/>
      </c>
      <c r="C123" s="4" t="str">
        <f>IF(Dt_Pes!D117&lt;&gt;0,Dt_Pes!D117,"")</f>
        <v/>
      </c>
      <c r="D123" s="45"/>
      <c r="E123" s="338"/>
      <c r="F123" s="332"/>
    </row>
    <row r="124" spans="1:6" x14ac:dyDescent="0.3">
      <c r="A124" s="4" t="str">
        <f>Dt_Pes!A118</f>
        <v/>
      </c>
      <c r="B124" t="str">
        <f>IF(Dt_Pes!B118&lt;&gt;0,Dt_Pes!B118,"")</f>
        <v/>
      </c>
      <c r="C124" s="4" t="str">
        <f>IF(Dt_Pes!D118&lt;&gt;0,Dt_Pes!D118,"")</f>
        <v/>
      </c>
      <c r="D124" s="45"/>
      <c r="E124" s="338"/>
      <c r="F124" s="332"/>
    </row>
    <row r="125" spans="1:6" x14ac:dyDescent="0.3">
      <c r="A125" s="4" t="str">
        <f>Dt_Pes!A119</f>
        <v/>
      </c>
      <c r="B125" t="str">
        <f>IF(Dt_Pes!B119&lt;&gt;0,Dt_Pes!B119,"")</f>
        <v/>
      </c>
      <c r="C125" s="4" t="str">
        <f>IF(Dt_Pes!D119&lt;&gt;0,Dt_Pes!D119,"")</f>
        <v/>
      </c>
      <c r="D125" s="45"/>
      <c r="E125" s="338"/>
      <c r="F125" s="332"/>
    </row>
    <row r="126" spans="1:6" x14ac:dyDescent="0.3">
      <c r="A126" s="4" t="str">
        <f>Dt_Pes!A120</f>
        <v/>
      </c>
      <c r="B126" t="str">
        <f>IF(Dt_Pes!B120&lt;&gt;0,Dt_Pes!B120,"")</f>
        <v/>
      </c>
      <c r="C126" s="4" t="str">
        <f>IF(Dt_Pes!D120&lt;&gt;0,Dt_Pes!D120,"")</f>
        <v/>
      </c>
      <c r="D126" s="45"/>
      <c r="E126" s="338"/>
      <c r="F126" s="332"/>
    </row>
    <row r="127" spans="1:6" x14ac:dyDescent="0.3">
      <c r="A127" s="4" t="str">
        <f>Dt_Pes!A121</f>
        <v/>
      </c>
      <c r="B127" t="str">
        <f>IF(Dt_Pes!B121&lt;&gt;0,Dt_Pes!B121,"")</f>
        <v/>
      </c>
      <c r="C127" s="4" t="str">
        <f>IF(Dt_Pes!D121&lt;&gt;0,Dt_Pes!D121,"")</f>
        <v/>
      </c>
      <c r="D127" s="45"/>
      <c r="E127" s="338"/>
      <c r="F127" s="332"/>
    </row>
    <row r="128" spans="1:6" x14ac:dyDescent="0.3">
      <c r="A128" s="4" t="str">
        <f>Dt_Pes!A122</f>
        <v/>
      </c>
      <c r="B128" t="str">
        <f>IF(Dt_Pes!B122&lt;&gt;0,Dt_Pes!B122,"")</f>
        <v/>
      </c>
      <c r="C128" s="4" t="str">
        <f>IF(Dt_Pes!D122&lt;&gt;0,Dt_Pes!D122,"")</f>
        <v/>
      </c>
      <c r="D128" s="45"/>
      <c r="E128" s="338"/>
      <c r="F128" s="332"/>
    </row>
    <row r="129" spans="1:6" x14ac:dyDescent="0.3">
      <c r="A129" s="4" t="str">
        <f>Dt_Pes!A123</f>
        <v/>
      </c>
      <c r="B129" t="str">
        <f>IF(Dt_Pes!B123&lt;&gt;0,Dt_Pes!B123,"")</f>
        <v/>
      </c>
      <c r="C129" s="4" t="str">
        <f>IF(Dt_Pes!D123&lt;&gt;0,Dt_Pes!D123,"")</f>
        <v/>
      </c>
      <c r="D129" s="45"/>
      <c r="E129" s="338"/>
      <c r="F129" s="332"/>
    </row>
    <row r="130" spans="1:6" x14ac:dyDescent="0.3">
      <c r="A130" s="4" t="str">
        <f>Dt_Pes!A124</f>
        <v/>
      </c>
      <c r="B130" t="str">
        <f>IF(Dt_Pes!B124&lt;&gt;0,Dt_Pes!B124,"")</f>
        <v/>
      </c>
      <c r="C130" s="4" t="str">
        <f>IF(Dt_Pes!D124&lt;&gt;0,Dt_Pes!D124,"")</f>
        <v/>
      </c>
      <c r="D130" s="45"/>
      <c r="E130" s="338"/>
      <c r="F130" s="332"/>
    </row>
    <row r="131" spans="1:6" x14ac:dyDescent="0.3">
      <c r="A131" s="4" t="str">
        <f>Dt_Pes!A125</f>
        <v/>
      </c>
      <c r="B131" t="str">
        <f>IF(Dt_Pes!B125&lt;&gt;0,Dt_Pes!B125,"")</f>
        <v/>
      </c>
      <c r="C131" s="4" t="str">
        <f>IF(Dt_Pes!D125&lt;&gt;0,Dt_Pes!D125,"")</f>
        <v/>
      </c>
      <c r="D131" s="45"/>
      <c r="E131" s="338"/>
      <c r="F131" s="332"/>
    </row>
    <row r="132" spans="1:6" x14ac:dyDescent="0.3">
      <c r="A132" s="4" t="str">
        <f>Dt_Pes!A126</f>
        <v/>
      </c>
      <c r="B132" t="str">
        <f>IF(Dt_Pes!B126&lt;&gt;0,Dt_Pes!B126,"")</f>
        <v/>
      </c>
      <c r="C132" s="4" t="str">
        <f>IF(Dt_Pes!D126&lt;&gt;0,Dt_Pes!D126,"")</f>
        <v/>
      </c>
      <c r="D132" s="45"/>
      <c r="E132" s="338"/>
      <c r="F132" s="332"/>
    </row>
    <row r="133" spans="1:6" x14ac:dyDescent="0.3">
      <c r="A133" s="4" t="str">
        <f>Dt_Pes!A127</f>
        <v/>
      </c>
      <c r="B133" t="str">
        <f>IF(Dt_Pes!B127&lt;&gt;0,Dt_Pes!B127,"")</f>
        <v/>
      </c>
      <c r="C133" s="4" t="str">
        <f>IF(Dt_Pes!D127&lt;&gt;0,Dt_Pes!D127,"")</f>
        <v/>
      </c>
      <c r="D133" s="45"/>
      <c r="E133" s="338"/>
      <c r="F133" s="332"/>
    </row>
    <row r="134" spans="1:6" x14ac:dyDescent="0.3">
      <c r="A134" s="4" t="str">
        <f>Dt_Pes!A128</f>
        <v/>
      </c>
      <c r="B134" t="str">
        <f>IF(Dt_Pes!B128&lt;&gt;0,Dt_Pes!B128,"")</f>
        <v/>
      </c>
      <c r="C134" s="4" t="str">
        <f>IF(Dt_Pes!D128&lt;&gt;0,Dt_Pes!D128,"")</f>
        <v/>
      </c>
      <c r="D134" s="45"/>
      <c r="E134" s="338"/>
      <c r="F134" s="332"/>
    </row>
    <row r="135" spans="1:6" x14ac:dyDescent="0.3">
      <c r="A135" s="4" t="str">
        <f>Dt_Pes!A129</f>
        <v/>
      </c>
      <c r="B135" t="str">
        <f>IF(Dt_Pes!B129&lt;&gt;0,Dt_Pes!B129,"")</f>
        <v/>
      </c>
      <c r="C135" s="4" t="str">
        <f>IF(Dt_Pes!D129&lt;&gt;0,Dt_Pes!D129,"")</f>
        <v/>
      </c>
      <c r="D135" s="45"/>
      <c r="E135" s="338"/>
      <c r="F135" s="332"/>
    </row>
    <row r="136" spans="1:6" x14ac:dyDescent="0.3">
      <c r="A136" s="4" t="str">
        <f>Dt_Pes!A130</f>
        <v/>
      </c>
      <c r="B136" t="str">
        <f>IF(Dt_Pes!B130&lt;&gt;0,Dt_Pes!B130,"")</f>
        <v/>
      </c>
      <c r="C136" s="4" t="str">
        <f>IF(Dt_Pes!D130&lt;&gt;0,Dt_Pes!D130,"")</f>
        <v/>
      </c>
      <c r="D136" s="45"/>
      <c r="E136" s="338"/>
      <c r="F136" s="332"/>
    </row>
    <row r="137" spans="1:6" x14ac:dyDescent="0.3">
      <c r="A137" s="4" t="str">
        <f>Dt_Pes!A131</f>
        <v/>
      </c>
      <c r="B137" t="str">
        <f>IF(Dt_Pes!B131&lt;&gt;0,Dt_Pes!B131,"")</f>
        <v/>
      </c>
      <c r="C137" s="4" t="str">
        <f>IF(Dt_Pes!D131&lt;&gt;0,Dt_Pes!D131,"")</f>
        <v/>
      </c>
      <c r="D137" s="45"/>
      <c r="E137" s="338"/>
      <c r="F137" s="332"/>
    </row>
    <row r="138" spans="1:6" x14ac:dyDescent="0.3">
      <c r="A138" s="4" t="str">
        <f>Dt_Pes!A132</f>
        <v/>
      </c>
      <c r="B138" t="str">
        <f>IF(Dt_Pes!B132&lt;&gt;0,Dt_Pes!B132,"")</f>
        <v/>
      </c>
      <c r="C138" s="4" t="str">
        <f>IF(Dt_Pes!D132&lt;&gt;0,Dt_Pes!D132,"")</f>
        <v/>
      </c>
      <c r="D138" s="45"/>
      <c r="E138" s="338"/>
      <c r="F138" s="332"/>
    </row>
    <row r="139" spans="1:6" x14ac:dyDescent="0.3">
      <c r="A139" s="4" t="str">
        <f>Dt_Pes!A133</f>
        <v/>
      </c>
      <c r="B139" t="str">
        <f>IF(Dt_Pes!B133&lt;&gt;0,Dt_Pes!B133,"")</f>
        <v/>
      </c>
      <c r="C139" s="4" t="str">
        <f>IF(Dt_Pes!D133&lt;&gt;0,Dt_Pes!D133,"")</f>
        <v/>
      </c>
      <c r="D139" s="45"/>
      <c r="E139" s="338"/>
      <c r="F139" s="332"/>
    </row>
    <row r="140" spans="1:6" x14ac:dyDescent="0.3">
      <c r="A140" s="4" t="str">
        <f>Dt_Pes!A134</f>
        <v/>
      </c>
      <c r="B140" t="str">
        <f>IF(Dt_Pes!B134&lt;&gt;0,Dt_Pes!B134,"")</f>
        <v/>
      </c>
      <c r="C140" s="4" t="str">
        <f>IF(Dt_Pes!D134&lt;&gt;0,Dt_Pes!D134,"")</f>
        <v/>
      </c>
      <c r="D140" s="45"/>
      <c r="E140" s="338"/>
      <c r="F140" s="332"/>
    </row>
    <row r="141" spans="1:6" x14ac:dyDescent="0.3">
      <c r="A141" s="4" t="str">
        <f>Dt_Pes!A135</f>
        <v/>
      </c>
      <c r="B141" t="str">
        <f>IF(Dt_Pes!B135&lt;&gt;0,Dt_Pes!B135,"")</f>
        <v/>
      </c>
      <c r="C141" s="4" t="str">
        <f>IF(Dt_Pes!D135&lt;&gt;0,Dt_Pes!D135,"")</f>
        <v/>
      </c>
      <c r="D141" s="45"/>
      <c r="E141" s="338"/>
      <c r="F141" s="332"/>
    </row>
    <row r="142" spans="1:6" x14ac:dyDescent="0.3">
      <c r="A142" s="4" t="str">
        <f>Dt_Pes!A136</f>
        <v/>
      </c>
      <c r="B142" t="str">
        <f>IF(Dt_Pes!B136&lt;&gt;0,Dt_Pes!B136,"")</f>
        <v/>
      </c>
      <c r="C142" s="4" t="str">
        <f>IF(Dt_Pes!D136&lt;&gt;0,Dt_Pes!D136,"")</f>
        <v/>
      </c>
      <c r="D142" s="45"/>
      <c r="E142" s="338"/>
      <c r="F142" s="332"/>
    </row>
    <row r="143" spans="1:6" x14ac:dyDescent="0.3">
      <c r="A143" s="4" t="str">
        <f>Dt_Pes!A137</f>
        <v/>
      </c>
      <c r="B143" t="str">
        <f>IF(Dt_Pes!B137&lt;&gt;0,Dt_Pes!B137,"")</f>
        <v/>
      </c>
      <c r="C143" s="4" t="str">
        <f>IF(Dt_Pes!D137&lt;&gt;0,Dt_Pes!D137,"")</f>
        <v/>
      </c>
      <c r="D143" s="45"/>
      <c r="E143" s="338"/>
      <c r="F143" s="332"/>
    </row>
    <row r="144" spans="1:6" x14ac:dyDescent="0.3">
      <c r="A144" s="4" t="str">
        <f>Dt_Pes!A138</f>
        <v/>
      </c>
      <c r="B144" t="str">
        <f>IF(Dt_Pes!B138&lt;&gt;0,Dt_Pes!B138,"")</f>
        <v/>
      </c>
      <c r="C144" s="4" t="str">
        <f>IF(Dt_Pes!D138&lt;&gt;0,Dt_Pes!D138,"")</f>
        <v/>
      </c>
      <c r="D144" s="45"/>
      <c r="E144" s="338"/>
      <c r="F144" s="332"/>
    </row>
    <row r="145" spans="1:6" x14ac:dyDescent="0.3">
      <c r="A145" s="4" t="str">
        <f>Dt_Pes!A139</f>
        <v/>
      </c>
      <c r="B145" t="str">
        <f>IF(Dt_Pes!B139&lt;&gt;0,Dt_Pes!B139,"")</f>
        <v/>
      </c>
      <c r="C145" s="4" t="str">
        <f>IF(Dt_Pes!D139&lt;&gt;0,Dt_Pes!D139,"")</f>
        <v/>
      </c>
      <c r="D145" s="45"/>
      <c r="E145" s="338"/>
      <c r="F145" s="332"/>
    </row>
    <row r="146" spans="1:6" x14ac:dyDescent="0.3">
      <c r="A146" s="4" t="str">
        <f>Dt_Pes!A140</f>
        <v/>
      </c>
      <c r="B146" t="str">
        <f>IF(Dt_Pes!B140&lt;&gt;0,Dt_Pes!B140,"")</f>
        <v/>
      </c>
      <c r="C146" s="4" t="str">
        <f>IF(Dt_Pes!D140&lt;&gt;0,Dt_Pes!D140,"")</f>
        <v/>
      </c>
      <c r="D146" s="45"/>
      <c r="E146" s="338"/>
      <c r="F146" s="332"/>
    </row>
    <row r="147" spans="1:6" x14ac:dyDescent="0.3">
      <c r="A147" s="4" t="str">
        <f>Dt_Pes!A141</f>
        <v/>
      </c>
      <c r="B147" t="str">
        <f>IF(Dt_Pes!B141&lt;&gt;0,Dt_Pes!B141,"")</f>
        <v/>
      </c>
      <c r="C147" s="4" t="str">
        <f>IF(Dt_Pes!D141&lt;&gt;0,Dt_Pes!D141,"")</f>
        <v/>
      </c>
      <c r="D147" s="45"/>
      <c r="E147" s="338"/>
      <c r="F147" s="332"/>
    </row>
    <row r="148" spans="1:6" x14ac:dyDescent="0.3">
      <c r="A148" s="4" t="str">
        <f>Dt_Pes!A142</f>
        <v/>
      </c>
      <c r="B148" t="str">
        <f>IF(Dt_Pes!B142&lt;&gt;0,Dt_Pes!B142,"")</f>
        <v/>
      </c>
      <c r="C148" s="4" t="str">
        <f>IF(Dt_Pes!D142&lt;&gt;0,Dt_Pes!D142,"")</f>
        <v/>
      </c>
      <c r="D148" s="45"/>
      <c r="E148" s="338"/>
      <c r="F148" s="332"/>
    </row>
    <row r="149" spans="1:6" x14ac:dyDescent="0.3">
      <c r="A149" s="4" t="str">
        <f>Dt_Pes!A143</f>
        <v/>
      </c>
      <c r="B149" t="str">
        <f>IF(Dt_Pes!B143&lt;&gt;0,Dt_Pes!B143,"")</f>
        <v/>
      </c>
      <c r="C149" s="4" t="str">
        <f>IF(Dt_Pes!D143&lt;&gt;0,Dt_Pes!D143,"")</f>
        <v/>
      </c>
      <c r="D149" s="45"/>
      <c r="E149" s="338"/>
      <c r="F149" s="332"/>
    </row>
    <row r="150" spans="1:6" x14ac:dyDescent="0.3">
      <c r="A150" s="4" t="str">
        <f>Dt_Pes!A144</f>
        <v/>
      </c>
      <c r="B150" t="str">
        <f>IF(Dt_Pes!B144&lt;&gt;0,Dt_Pes!B144,"")</f>
        <v/>
      </c>
      <c r="C150" s="4" t="str">
        <f>IF(Dt_Pes!D144&lt;&gt;0,Dt_Pes!D144,"")</f>
        <v/>
      </c>
      <c r="D150" s="45"/>
      <c r="E150" s="338"/>
      <c r="F150" s="332"/>
    </row>
    <row r="151" spans="1:6" x14ac:dyDescent="0.3">
      <c r="A151" s="4" t="str">
        <f>Dt_Pes!A145</f>
        <v/>
      </c>
      <c r="B151" t="str">
        <f>IF(Dt_Pes!B145&lt;&gt;0,Dt_Pes!B145,"")</f>
        <v/>
      </c>
      <c r="C151" s="4" t="str">
        <f>IF(Dt_Pes!D145&lt;&gt;0,Dt_Pes!D145,"")</f>
        <v/>
      </c>
      <c r="D151" s="45"/>
      <c r="E151" s="338"/>
      <c r="F151" s="332"/>
    </row>
    <row r="152" spans="1:6" x14ac:dyDescent="0.3">
      <c r="A152" s="4" t="str">
        <f>Dt_Pes!A146</f>
        <v/>
      </c>
      <c r="B152" t="str">
        <f>IF(Dt_Pes!B146&lt;&gt;0,Dt_Pes!B146,"")</f>
        <v/>
      </c>
      <c r="C152" s="4" t="str">
        <f>IF(Dt_Pes!D146&lt;&gt;0,Dt_Pes!D146,"")</f>
        <v/>
      </c>
      <c r="D152" s="45"/>
      <c r="E152" s="338"/>
      <c r="F152" s="332"/>
    </row>
    <row r="153" spans="1:6" x14ac:dyDescent="0.3">
      <c r="A153" s="4" t="str">
        <f>Dt_Pes!A147</f>
        <v/>
      </c>
      <c r="B153" t="str">
        <f>IF(Dt_Pes!B147&lt;&gt;0,Dt_Pes!B147,"")</f>
        <v/>
      </c>
      <c r="C153" s="4" t="str">
        <f>IF(Dt_Pes!D147&lt;&gt;0,Dt_Pes!D147,"")</f>
        <v/>
      </c>
      <c r="D153" s="45"/>
      <c r="E153" s="338"/>
      <c r="F153" s="332"/>
    </row>
    <row r="154" spans="1:6" x14ac:dyDescent="0.3">
      <c r="A154" s="4" t="str">
        <f>Dt_Pes!A148</f>
        <v/>
      </c>
      <c r="B154" t="str">
        <f>IF(Dt_Pes!B148&lt;&gt;0,Dt_Pes!B148,"")</f>
        <v/>
      </c>
      <c r="C154" s="4" t="str">
        <f>IF(Dt_Pes!D148&lt;&gt;0,Dt_Pes!D148,"")</f>
        <v/>
      </c>
      <c r="D154" s="45"/>
      <c r="E154" s="338"/>
      <c r="F154" s="332"/>
    </row>
    <row r="155" spans="1:6" x14ac:dyDescent="0.3">
      <c r="A155" s="4" t="str">
        <f>Dt_Pes!A149</f>
        <v/>
      </c>
      <c r="B155" t="str">
        <f>IF(Dt_Pes!B149&lt;&gt;0,Dt_Pes!B149,"")</f>
        <v/>
      </c>
      <c r="C155" s="4" t="str">
        <f>IF(Dt_Pes!D149&lt;&gt;0,Dt_Pes!D149,"")</f>
        <v/>
      </c>
      <c r="D155" s="45"/>
      <c r="E155" s="338"/>
      <c r="F155" s="332"/>
    </row>
    <row r="156" spans="1:6" x14ac:dyDescent="0.3">
      <c r="A156" s="4" t="str">
        <f>Dt_Pes!A150</f>
        <v/>
      </c>
      <c r="B156" t="str">
        <f>IF(Dt_Pes!B150&lt;&gt;0,Dt_Pes!B150,"")</f>
        <v/>
      </c>
      <c r="C156" s="4" t="str">
        <f>IF(Dt_Pes!D150&lt;&gt;0,Dt_Pes!D150,"")</f>
        <v/>
      </c>
      <c r="D156" s="45"/>
      <c r="E156" s="338"/>
      <c r="F156" s="332"/>
    </row>
    <row r="157" spans="1:6" x14ac:dyDescent="0.3">
      <c r="A157" s="4" t="str">
        <f>Dt_Pes!A151</f>
        <v/>
      </c>
      <c r="B157" t="str">
        <f>IF(Dt_Pes!B151&lt;&gt;0,Dt_Pes!B151,"")</f>
        <v/>
      </c>
      <c r="C157" s="4" t="str">
        <f>IF(Dt_Pes!D151&lt;&gt;0,Dt_Pes!D151,"")</f>
        <v/>
      </c>
      <c r="D157" s="45"/>
      <c r="E157" s="338"/>
      <c r="F157" s="332"/>
    </row>
    <row r="158" spans="1:6" x14ac:dyDescent="0.3">
      <c r="A158" s="4" t="str">
        <f>Dt_Pes!A152</f>
        <v/>
      </c>
      <c r="B158" t="str">
        <f>IF(Dt_Pes!B152&lt;&gt;0,Dt_Pes!B152,"")</f>
        <v/>
      </c>
      <c r="C158" s="4" t="str">
        <f>IF(Dt_Pes!D152&lt;&gt;0,Dt_Pes!D152,"")</f>
        <v/>
      </c>
      <c r="D158" s="45"/>
      <c r="E158" s="338"/>
      <c r="F158" s="332"/>
    </row>
    <row r="159" spans="1:6" x14ac:dyDescent="0.3">
      <c r="A159" s="4" t="str">
        <f>Dt_Pes!A153</f>
        <v/>
      </c>
      <c r="B159" t="str">
        <f>IF(Dt_Pes!B153&lt;&gt;0,Dt_Pes!B153,"")</f>
        <v/>
      </c>
      <c r="C159" s="4" t="str">
        <f>IF(Dt_Pes!D153&lt;&gt;0,Dt_Pes!D153,"")</f>
        <v/>
      </c>
      <c r="D159" s="45"/>
      <c r="E159" s="338"/>
      <c r="F159" s="332"/>
    </row>
    <row r="160" spans="1:6" x14ac:dyDescent="0.3">
      <c r="A160" s="4" t="str">
        <f>Dt_Pes!A154</f>
        <v/>
      </c>
      <c r="B160" t="str">
        <f>IF(Dt_Pes!B154&lt;&gt;0,Dt_Pes!B154,"")</f>
        <v/>
      </c>
      <c r="C160" s="4" t="str">
        <f>IF(Dt_Pes!D154&lt;&gt;0,Dt_Pes!D154,"")</f>
        <v/>
      </c>
      <c r="D160" s="45"/>
      <c r="E160" s="338"/>
      <c r="F160" s="332"/>
    </row>
    <row r="161" spans="1:6" x14ac:dyDescent="0.3">
      <c r="A161" s="4" t="str">
        <f>Dt_Pes!A155</f>
        <v/>
      </c>
      <c r="B161" t="str">
        <f>IF(Dt_Pes!B155&lt;&gt;0,Dt_Pes!B155,"")</f>
        <v/>
      </c>
      <c r="C161" s="4" t="str">
        <f>IF(Dt_Pes!D155&lt;&gt;0,Dt_Pes!D155,"")</f>
        <v/>
      </c>
      <c r="D161" s="45"/>
      <c r="E161" s="338"/>
      <c r="F161" s="332"/>
    </row>
    <row r="162" spans="1:6" x14ac:dyDescent="0.3">
      <c r="A162" s="4" t="str">
        <f>Dt_Pes!A156</f>
        <v/>
      </c>
      <c r="B162" t="str">
        <f>IF(Dt_Pes!B156&lt;&gt;0,Dt_Pes!B156,"")</f>
        <v/>
      </c>
      <c r="C162" s="4" t="str">
        <f>IF(Dt_Pes!D156&lt;&gt;0,Dt_Pes!D156,"")</f>
        <v/>
      </c>
      <c r="D162" s="45"/>
      <c r="E162" s="338"/>
      <c r="F162" s="332"/>
    </row>
    <row r="163" spans="1:6" x14ac:dyDescent="0.3">
      <c r="A163" s="4" t="str">
        <f>Dt_Pes!A157</f>
        <v/>
      </c>
      <c r="B163" t="str">
        <f>IF(Dt_Pes!B157&lt;&gt;0,Dt_Pes!B157,"")</f>
        <v/>
      </c>
      <c r="C163" s="4" t="str">
        <f>IF(Dt_Pes!D157&lt;&gt;0,Dt_Pes!D157,"")</f>
        <v/>
      </c>
      <c r="D163" s="45"/>
      <c r="E163" s="338"/>
      <c r="F163" s="332"/>
    </row>
    <row r="164" spans="1:6" x14ac:dyDescent="0.3">
      <c r="A164" s="4" t="str">
        <f>Dt_Pes!A158</f>
        <v/>
      </c>
      <c r="B164" t="str">
        <f>IF(Dt_Pes!B158&lt;&gt;0,Dt_Pes!B158,"")</f>
        <v/>
      </c>
      <c r="C164" s="4" t="str">
        <f>IF(Dt_Pes!D158&lt;&gt;0,Dt_Pes!D158,"")</f>
        <v/>
      </c>
      <c r="D164" s="45"/>
      <c r="E164" s="338"/>
      <c r="F164" s="332"/>
    </row>
    <row r="165" spans="1:6" x14ac:dyDescent="0.3">
      <c r="A165" s="4" t="str">
        <f>Dt_Pes!A159</f>
        <v/>
      </c>
      <c r="B165" t="str">
        <f>IF(Dt_Pes!B159&lt;&gt;0,Dt_Pes!B159,"")</f>
        <v/>
      </c>
      <c r="C165" s="4" t="str">
        <f>IF(Dt_Pes!D159&lt;&gt;0,Dt_Pes!D159,"")</f>
        <v/>
      </c>
      <c r="D165" s="45"/>
      <c r="E165" s="338"/>
      <c r="F165" s="332"/>
    </row>
    <row r="166" spans="1:6" x14ac:dyDescent="0.3">
      <c r="A166" s="4" t="str">
        <f>Dt_Pes!A160</f>
        <v/>
      </c>
      <c r="B166" t="str">
        <f>IF(Dt_Pes!B160&lt;&gt;0,Dt_Pes!B160,"")</f>
        <v/>
      </c>
      <c r="C166" s="4" t="str">
        <f>IF(Dt_Pes!D160&lt;&gt;0,Dt_Pes!D160,"")</f>
        <v/>
      </c>
      <c r="D166" s="45"/>
      <c r="E166" s="338"/>
      <c r="F166" s="332"/>
    </row>
    <row r="167" spans="1:6" x14ac:dyDescent="0.3">
      <c r="A167" s="4" t="str">
        <f>Dt_Pes!A161</f>
        <v/>
      </c>
      <c r="B167" t="str">
        <f>IF(Dt_Pes!B161&lt;&gt;0,Dt_Pes!B161,"")</f>
        <v/>
      </c>
      <c r="C167" s="4" t="str">
        <f>IF(Dt_Pes!D161&lt;&gt;0,Dt_Pes!D161,"")</f>
        <v/>
      </c>
      <c r="D167" s="45"/>
      <c r="E167" s="338"/>
      <c r="F167" s="332"/>
    </row>
    <row r="168" spans="1:6" x14ac:dyDescent="0.3">
      <c r="A168" s="4" t="str">
        <f>Dt_Pes!A162</f>
        <v/>
      </c>
      <c r="B168" t="str">
        <f>IF(Dt_Pes!B162&lt;&gt;0,Dt_Pes!B162,"")</f>
        <v/>
      </c>
      <c r="C168" s="4" t="str">
        <f>IF(Dt_Pes!D162&lt;&gt;0,Dt_Pes!D162,"")</f>
        <v/>
      </c>
      <c r="D168" s="45"/>
      <c r="E168" s="338"/>
      <c r="F168" s="332"/>
    </row>
    <row r="169" spans="1:6" x14ac:dyDescent="0.3">
      <c r="A169" s="4" t="str">
        <f>Dt_Pes!A163</f>
        <v/>
      </c>
      <c r="B169" t="str">
        <f>IF(Dt_Pes!B163&lt;&gt;0,Dt_Pes!B163,"")</f>
        <v/>
      </c>
      <c r="C169" s="4" t="str">
        <f>IF(Dt_Pes!D163&lt;&gt;0,Dt_Pes!D163,"")</f>
        <v/>
      </c>
      <c r="D169" s="45"/>
      <c r="E169" s="338"/>
      <c r="F169" s="332"/>
    </row>
    <row r="170" spans="1:6" x14ac:dyDescent="0.3">
      <c r="A170" s="4" t="str">
        <f>Dt_Pes!A164</f>
        <v/>
      </c>
      <c r="B170" t="str">
        <f>IF(Dt_Pes!B164&lt;&gt;0,Dt_Pes!B164,"")</f>
        <v/>
      </c>
      <c r="C170" s="4" t="str">
        <f>IF(Dt_Pes!D164&lt;&gt;0,Dt_Pes!D164,"")</f>
        <v/>
      </c>
      <c r="D170" s="45"/>
      <c r="E170" s="338"/>
      <c r="F170" s="332"/>
    </row>
    <row r="171" spans="1:6" x14ac:dyDescent="0.3">
      <c r="A171" s="4" t="str">
        <f>Dt_Pes!A165</f>
        <v/>
      </c>
      <c r="B171" t="str">
        <f>IF(Dt_Pes!B165&lt;&gt;0,Dt_Pes!B165,"")</f>
        <v/>
      </c>
      <c r="C171" s="4" t="str">
        <f>IF(Dt_Pes!D165&lt;&gt;0,Dt_Pes!D165,"")</f>
        <v/>
      </c>
      <c r="D171" s="45"/>
      <c r="E171" s="338"/>
      <c r="F171" s="332"/>
    </row>
    <row r="172" spans="1:6" x14ac:dyDescent="0.3">
      <c r="A172" s="4" t="str">
        <f>Dt_Pes!A166</f>
        <v/>
      </c>
      <c r="B172" t="str">
        <f>IF(Dt_Pes!B166&lt;&gt;0,Dt_Pes!B166,"")</f>
        <v/>
      </c>
      <c r="C172" s="4" t="str">
        <f>IF(Dt_Pes!D166&lt;&gt;0,Dt_Pes!D166,"")</f>
        <v/>
      </c>
      <c r="D172" s="45"/>
      <c r="E172" s="338"/>
      <c r="F172" s="332"/>
    </row>
    <row r="173" spans="1:6" x14ac:dyDescent="0.3">
      <c r="A173" s="4" t="str">
        <f>Dt_Pes!A167</f>
        <v/>
      </c>
      <c r="B173" t="str">
        <f>IF(Dt_Pes!B167&lt;&gt;0,Dt_Pes!B167,"")</f>
        <v/>
      </c>
      <c r="C173" s="4" t="str">
        <f>IF(Dt_Pes!D167&lt;&gt;0,Dt_Pes!D167,"")</f>
        <v/>
      </c>
      <c r="D173" s="45"/>
      <c r="E173" s="338"/>
      <c r="F173" s="332"/>
    </row>
    <row r="174" spans="1:6" x14ac:dyDescent="0.3">
      <c r="A174" s="4" t="str">
        <f>Dt_Pes!A168</f>
        <v/>
      </c>
      <c r="B174" t="str">
        <f>IF(Dt_Pes!B168&lt;&gt;0,Dt_Pes!B168,"")</f>
        <v/>
      </c>
      <c r="C174" s="4" t="str">
        <f>IF(Dt_Pes!D168&lt;&gt;0,Dt_Pes!D168,"")</f>
        <v/>
      </c>
      <c r="D174" s="45"/>
      <c r="E174" s="338"/>
      <c r="F174" s="332"/>
    </row>
    <row r="175" spans="1:6" x14ac:dyDescent="0.3">
      <c r="A175" s="4" t="str">
        <f>Dt_Pes!A169</f>
        <v/>
      </c>
      <c r="B175" t="str">
        <f>IF(Dt_Pes!B169&lt;&gt;0,Dt_Pes!B169,"")</f>
        <v/>
      </c>
      <c r="C175" s="4" t="str">
        <f>IF(Dt_Pes!D169&lt;&gt;0,Dt_Pes!D169,"")</f>
        <v/>
      </c>
      <c r="D175" s="45"/>
      <c r="E175" s="338"/>
      <c r="F175" s="332"/>
    </row>
    <row r="176" spans="1:6" x14ac:dyDescent="0.3">
      <c r="A176" s="4" t="str">
        <f>Dt_Pes!A170</f>
        <v/>
      </c>
      <c r="B176" t="str">
        <f>IF(Dt_Pes!B170&lt;&gt;0,Dt_Pes!B170,"")</f>
        <v/>
      </c>
      <c r="C176" s="4" t="str">
        <f>IF(Dt_Pes!D170&lt;&gt;0,Dt_Pes!D170,"")</f>
        <v/>
      </c>
      <c r="D176" s="45"/>
      <c r="E176" s="338"/>
      <c r="F176" s="332"/>
    </row>
    <row r="177" spans="1:6" x14ac:dyDescent="0.3">
      <c r="A177" s="4" t="str">
        <f>Dt_Pes!A171</f>
        <v/>
      </c>
      <c r="B177" t="str">
        <f>IF(Dt_Pes!B171&lt;&gt;0,Dt_Pes!B171,"")</f>
        <v/>
      </c>
      <c r="C177" s="4" t="str">
        <f>IF(Dt_Pes!D171&lt;&gt;0,Dt_Pes!D171,"")</f>
        <v/>
      </c>
      <c r="D177" s="45"/>
      <c r="E177" s="338"/>
      <c r="F177" s="332"/>
    </row>
    <row r="178" spans="1:6" x14ac:dyDescent="0.3">
      <c r="A178" s="4" t="str">
        <f>Dt_Pes!A172</f>
        <v/>
      </c>
      <c r="B178" t="str">
        <f>IF(Dt_Pes!B172&lt;&gt;0,Dt_Pes!B172,"")</f>
        <v/>
      </c>
      <c r="C178" s="4" t="str">
        <f>IF(Dt_Pes!D172&lt;&gt;0,Dt_Pes!D172,"")</f>
        <v/>
      </c>
      <c r="D178" s="45"/>
      <c r="E178" s="338"/>
      <c r="F178" s="332"/>
    </row>
    <row r="179" spans="1:6" x14ac:dyDescent="0.3">
      <c r="A179" s="4" t="str">
        <f>Dt_Pes!A173</f>
        <v/>
      </c>
      <c r="B179" t="str">
        <f>IF(Dt_Pes!B173&lt;&gt;0,Dt_Pes!B173,"")</f>
        <v/>
      </c>
      <c r="C179" s="4" t="str">
        <f>IF(Dt_Pes!D173&lt;&gt;0,Dt_Pes!D173,"")</f>
        <v/>
      </c>
      <c r="D179" s="45"/>
      <c r="E179" s="338"/>
      <c r="F179" s="332"/>
    </row>
    <row r="180" spans="1:6" x14ac:dyDescent="0.3">
      <c r="A180" s="4" t="str">
        <f>Dt_Pes!A174</f>
        <v/>
      </c>
      <c r="B180" t="str">
        <f>IF(Dt_Pes!B174&lt;&gt;0,Dt_Pes!B174,"")</f>
        <v/>
      </c>
      <c r="C180" s="4" t="str">
        <f>IF(Dt_Pes!D174&lt;&gt;0,Dt_Pes!D174,"")</f>
        <v/>
      </c>
      <c r="D180" s="45"/>
      <c r="E180" s="338"/>
      <c r="F180" s="332"/>
    </row>
    <row r="181" spans="1:6" x14ac:dyDescent="0.3">
      <c r="A181" s="4" t="str">
        <f>Dt_Pes!A175</f>
        <v/>
      </c>
      <c r="B181" t="str">
        <f>IF(Dt_Pes!B175&lt;&gt;0,Dt_Pes!B175,"")</f>
        <v/>
      </c>
      <c r="C181" s="4" t="str">
        <f>IF(Dt_Pes!D175&lt;&gt;0,Dt_Pes!D175,"")</f>
        <v/>
      </c>
      <c r="D181" s="45"/>
      <c r="E181" s="338"/>
      <c r="F181" s="332"/>
    </row>
    <row r="182" spans="1:6" x14ac:dyDescent="0.3">
      <c r="A182" s="4" t="str">
        <f>Dt_Pes!A176</f>
        <v/>
      </c>
      <c r="B182" t="str">
        <f>IF(Dt_Pes!B176&lt;&gt;0,Dt_Pes!B176,"")</f>
        <v/>
      </c>
      <c r="C182" s="4" t="str">
        <f>IF(Dt_Pes!D176&lt;&gt;0,Dt_Pes!D176,"")</f>
        <v/>
      </c>
      <c r="D182" s="45"/>
      <c r="E182" s="338"/>
      <c r="F182" s="332"/>
    </row>
    <row r="183" spans="1:6" x14ac:dyDescent="0.3">
      <c r="A183" s="4" t="str">
        <f>Dt_Pes!A177</f>
        <v/>
      </c>
      <c r="B183" t="str">
        <f>IF(Dt_Pes!B177&lt;&gt;0,Dt_Pes!B177,"")</f>
        <v/>
      </c>
      <c r="C183" s="4" t="str">
        <f>IF(Dt_Pes!D177&lt;&gt;0,Dt_Pes!D177,"")</f>
        <v/>
      </c>
      <c r="D183" s="45"/>
      <c r="E183" s="338"/>
      <c r="F183" s="332"/>
    </row>
    <row r="184" spans="1:6" x14ac:dyDescent="0.3">
      <c r="A184" s="4" t="str">
        <f>Dt_Pes!A178</f>
        <v/>
      </c>
      <c r="B184" t="str">
        <f>IF(Dt_Pes!B178&lt;&gt;0,Dt_Pes!B178,"")</f>
        <v/>
      </c>
      <c r="C184" s="4" t="str">
        <f>IF(Dt_Pes!D178&lt;&gt;0,Dt_Pes!D178,"")</f>
        <v/>
      </c>
      <c r="D184" s="45"/>
      <c r="E184" s="338"/>
      <c r="F184" s="332"/>
    </row>
    <row r="185" spans="1:6" x14ac:dyDescent="0.3">
      <c r="A185" s="4" t="str">
        <f>Dt_Pes!A179</f>
        <v/>
      </c>
      <c r="B185" t="str">
        <f>IF(Dt_Pes!B179&lt;&gt;0,Dt_Pes!B179,"")</f>
        <v/>
      </c>
      <c r="C185" s="4" t="str">
        <f>IF(Dt_Pes!D179&lt;&gt;0,Dt_Pes!D179,"")</f>
        <v/>
      </c>
      <c r="D185" s="45"/>
      <c r="E185" s="338"/>
      <c r="F185" s="332"/>
    </row>
    <row r="186" spans="1:6" x14ac:dyDescent="0.3">
      <c r="A186" s="4" t="str">
        <f>Dt_Pes!A180</f>
        <v/>
      </c>
      <c r="B186" t="str">
        <f>IF(Dt_Pes!B180&lt;&gt;0,Dt_Pes!B180,"")</f>
        <v/>
      </c>
      <c r="C186" s="4" t="str">
        <f>IF(Dt_Pes!D180&lt;&gt;0,Dt_Pes!D180,"")</f>
        <v/>
      </c>
      <c r="D186" s="45"/>
      <c r="E186" s="338"/>
      <c r="F186" s="332"/>
    </row>
    <row r="187" spans="1:6" x14ac:dyDescent="0.3">
      <c r="A187" s="4" t="str">
        <f>Dt_Pes!A181</f>
        <v/>
      </c>
      <c r="B187" t="str">
        <f>IF(Dt_Pes!B181&lt;&gt;0,Dt_Pes!B181,"")</f>
        <v/>
      </c>
      <c r="C187" s="4" t="str">
        <f>IF(Dt_Pes!D181&lt;&gt;0,Dt_Pes!D181,"")</f>
        <v/>
      </c>
      <c r="D187" s="45"/>
      <c r="E187" s="338"/>
      <c r="F187" s="332"/>
    </row>
    <row r="188" spans="1:6" x14ac:dyDescent="0.3">
      <c r="A188" s="4" t="str">
        <f>Dt_Pes!A182</f>
        <v/>
      </c>
      <c r="B188" t="str">
        <f>IF(Dt_Pes!B182&lt;&gt;0,Dt_Pes!B182,"")</f>
        <v/>
      </c>
      <c r="C188" s="4" t="str">
        <f>IF(Dt_Pes!D182&lt;&gt;0,Dt_Pes!D182,"")</f>
        <v/>
      </c>
      <c r="D188" s="45"/>
      <c r="E188" s="338"/>
      <c r="F188" s="332"/>
    </row>
    <row r="189" spans="1:6" x14ac:dyDescent="0.3">
      <c r="A189" s="4" t="str">
        <f>Dt_Pes!A183</f>
        <v/>
      </c>
      <c r="B189" t="str">
        <f>IF(Dt_Pes!B183&lt;&gt;0,Dt_Pes!B183,"")</f>
        <v/>
      </c>
      <c r="C189" s="4" t="str">
        <f>IF(Dt_Pes!D183&lt;&gt;0,Dt_Pes!D183,"")</f>
        <v/>
      </c>
      <c r="D189" s="45"/>
      <c r="E189" s="338"/>
      <c r="F189" s="332"/>
    </row>
    <row r="190" spans="1:6" x14ac:dyDescent="0.3">
      <c r="A190" s="4" t="str">
        <f>Dt_Pes!A184</f>
        <v/>
      </c>
      <c r="B190" t="str">
        <f>IF(Dt_Pes!B184&lt;&gt;0,Dt_Pes!B184,"")</f>
        <v/>
      </c>
      <c r="C190" s="4" t="str">
        <f>IF(Dt_Pes!D184&lt;&gt;0,Dt_Pes!D184,"")</f>
        <v/>
      </c>
      <c r="D190" s="45"/>
      <c r="E190" s="338"/>
      <c r="F190" s="332"/>
    </row>
    <row r="191" spans="1:6" x14ac:dyDescent="0.3">
      <c r="A191" s="4" t="str">
        <f>Dt_Pes!A185</f>
        <v/>
      </c>
      <c r="B191" t="str">
        <f>IF(Dt_Pes!B185&lt;&gt;0,Dt_Pes!B185,"")</f>
        <v/>
      </c>
      <c r="C191" s="4" t="str">
        <f>IF(Dt_Pes!D185&lt;&gt;0,Dt_Pes!D185,"")</f>
        <v/>
      </c>
      <c r="D191" s="45"/>
      <c r="E191" s="338"/>
      <c r="F191" s="332"/>
    </row>
    <row r="192" spans="1:6" x14ac:dyDescent="0.3">
      <c r="A192" s="4" t="str">
        <f>Dt_Pes!A186</f>
        <v/>
      </c>
      <c r="B192" t="str">
        <f>IF(Dt_Pes!B186&lt;&gt;0,Dt_Pes!B186,"")</f>
        <v/>
      </c>
      <c r="C192" s="4" t="str">
        <f>IF(Dt_Pes!D186&lt;&gt;0,Dt_Pes!D186,"")</f>
        <v/>
      </c>
      <c r="D192" s="45"/>
      <c r="E192" s="338"/>
      <c r="F192" s="332"/>
    </row>
    <row r="193" spans="1:6" x14ac:dyDescent="0.3">
      <c r="A193" s="4" t="str">
        <f>Dt_Pes!A187</f>
        <v/>
      </c>
      <c r="B193" t="str">
        <f>IF(Dt_Pes!B187&lt;&gt;0,Dt_Pes!B187,"")</f>
        <v/>
      </c>
      <c r="C193" s="4" t="str">
        <f>IF(Dt_Pes!D187&lt;&gt;0,Dt_Pes!D187,"")</f>
        <v/>
      </c>
      <c r="D193" s="45"/>
      <c r="E193" s="338"/>
      <c r="F193" s="332"/>
    </row>
    <row r="194" spans="1:6" x14ac:dyDescent="0.3">
      <c r="A194" s="4" t="str">
        <f>Dt_Pes!A188</f>
        <v/>
      </c>
      <c r="B194" t="str">
        <f>IF(Dt_Pes!B188&lt;&gt;0,Dt_Pes!B188,"")</f>
        <v/>
      </c>
      <c r="C194" s="4" t="str">
        <f>IF(Dt_Pes!D188&lt;&gt;0,Dt_Pes!D188,"")</f>
        <v/>
      </c>
      <c r="D194" s="45"/>
      <c r="E194" s="338"/>
      <c r="F194" s="332"/>
    </row>
    <row r="195" spans="1:6" x14ac:dyDescent="0.3">
      <c r="A195" s="4" t="str">
        <f>Dt_Pes!A189</f>
        <v/>
      </c>
      <c r="B195" t="str">
        <f>IF(Dt_Pes!B189&lt;&gt;0,Dt_Pes!B189,"")</f>
        <v/>
      </c>
      <c r="C195" s="4" t="str">
        <f>IF(Dt_Pes!D189&lt;&gt;0,Dt_Pes!D189,"")</f>
        <v/>
      </c>
      <c r="D195" s="45"/>
      <c r="E195" s="338"/>
      <c r="F195" s="332"/>
    </row>
    <row r="196" spans="1:6" x14ac:dyDescent="0.3">
      <c r="A196" s="4" t="str">
        <f>Dt_Pes!A190</f>
        <v/>
      </c>
      <c r="B196" t="str">
        <f>IF(Dt_Pes!B190&lt;&gt;0,Dt_Pes!B190,"")</f>
        <v/>
      </c>
      <c r="C196" s="4" t="str">
        <f>IF(Dt_Pes!D190&lt;&gt;0,Dt_Pes!D190,"")</f>
        <v/>
      </c>
      <c r="D196" s="45"/>
      <c r="E196" s="338"/>
      <c r="F196" s="332"/>
    </row>
    <row r="197" spans="1:6" x14ac:dyDescent="0.3">
      <c r="A197" s="4" t="str">
        <f>Dt_Pes!A191</f>
        <v/>
      </c>
      <c r="B197" t="str">
        <f>IF(Dt_Pes!B191&lt;&gt;0,Dt_Pes!B191,"")</f>
        <v/>
      </c>
      <c r="C197" s="4" t="str">
        <f>IF(Dt_Pes!D191&lt;&gt;0,Dt_Pes!D191,"")</f>
        <v/>
      </c>
      <c r="D197" s="45"/>
      <c r="E197" s="338"/>
      <c r="F197" s="332"/>
    </row>
    <row r="198" spans="1:6" x14ac:dyDescent="0.3">
      <c r="A198" s="4" t="str">
        <f>Dt_Pes!A192</f>
        <v/>
      </c>
      <c r="B198" t="str">
        <f>IF(Dt_Pes!B192&lt;&gt;0,Dt_Pes!B192,"")</f>
        <v/>
      </c>
      <c r="C198" s="4" t="str">
        <f>IF(Dt_Pes!D192&lt;&gt;0,Dt_Pes!D192,"")</f>
        <v/>
      </c>
      <c r="D198" s="45"/>
      <c r="E198" s="338"/>
      <c r="F198" s="332"/>
    </row>
    <row r="199" spans="1:6" x14ac:dyDescent="0.3">
      <c r="A199" s="4" t="str">
        <f>Dt_Pes!A193</f>
        <v/>
      </c>
      <c r="B199" t="str">
        <f>IF(Dt_Pes!B193&lt;&gt;0,Dt_Pes!B193,"")</f>
        <v/>
      </c>
      <c r="C199" s="4" t="str">
        <f>IF(Dt_Pes!D193&lt;&gt;0,Dt_Pes!D193,"")</f>
        <v/>
      </c>
      <c r="D199" s="45"/>
      <c r="E199" s="338"/>
      <c r="F199" s="332"/>
    </row>
    <row r="200" spans="1:6" x14ac:dyDescent="0.3">
      <c r="A200" s="4" t="str">
        <f>Dt_Pes!A194</f>
        <v/>
      </c>
      <c r="B200" t="str">
        <f>IF(Dt_Pes!B194&lt;&gt;0,Dt_Pes!B194,"")</f>
        <v/>
      </c>
      <c r="C200" s="4" t="str">
        <f>IF(Dt_Pes!D194&lt;&gt;0,Dt_Pes!D194,"")</f>
        <v/>
      </c>
      <c r="D200" s="45"/>
      <c r="E200" s="338"/>
      <c r="F200" s="332"/>
    </row>
    <row r="201" spans="1:6" x14ac:dyDescent="0.3">
      <c r="A201" s="4" t="str">
        <f>Dt_Pes!A195</f>
        <v/>
      </c>
      <c r="B201" t="str">
        <f>IF(Dt_Pes!B195&lt;&gt;0,Dt_Pes!B195,"")</f>
        <v/>
      </c>
      <c r="C201" s="4" t="str">
        <f>IF(Dt_Pes!D195&lt;&gt;0,Dt_Pes!D195,"")</f>
        <v/>
      </c>
      <c r="D201" s="45"/>
      <c r="E201" s="338"/>
      <c r="F201" s="332"/>
    </row>
    <row r="202" spans="1:6" x14ac:dyDescent="0.3">
      <c r="A202" s="4" t="str">
        <f>Dt_Pes!A196</f>
        <v/>
      </c>
      <c r="B202" t="str">
        <f>IF(Dt_Pes!B196&lt;&gt;0,Dt_Pes!B196,"")</f>
        <v/>
      </c>
      <c r="C202" s="4" t="str">
        <f>IF(Dt_Pes!D196&lt;&gt;0,Dt_Pes!D196,"")</f>
        <v/>
      </c>
      <c r="D202" s="45"/>
      <c r="E202" s="338"/>
      <c r="F202" s="332"/>
    </row>
    <row r="203" spans="1:6" x14ac:dyDescent="0.3">
      <c r="A203" s="4" t="str">
        <f>Dt_Pes!A197</f>
        <v/>
      </c>
      <c r="B203" t="str">
        <f>IF(Dt_Pes!B197&lt;&gt;0,Dt_Pes!B197,"")</f>
        <v/>
      </c>
      <c r="C203" s="4" t="str">
        <f>IF(Dt_Pes!D197&lt;&gt;0,Dt_Pes!D197,"")</f>
        <v/>
      </c>
      <c r="D203" s="45"/>
      <c r="E203" s="338"/>
      <c r="F203" s="332"/>
    </row>
    <row r="204" spans="1:6" x14ac:dyDescent="0.3">
      <c r="A204" s="4" t="str">
        <f>Dt_Pes!A198</f>
        <v/>
      </c>
      <c r="B204" t="str">
        <f>IF(Dt_Pes!B198&lt;&gt;0,Dt_Pes!B198,"")</f>
        <v/>
      </c>
      <c r="C204" s="4" t="str">
        <f>IF(Dt_Pes!D198&lt;&gt;0,Dt_Pes!D198,"")</f>
        <v/>
      </c>
      <c r="D204" s="45"/>
      <c r="E204" s="338"/>
      <c r="F204" s="332"/>
    </row>
    <row r="205" spans="1:6" x14ac:dyDescent="0.3">
      <c r="A205" s="4" t="str">
        <f>Dt_Pes!A199</f>
        <v/>
      </c>
      <c r="B205" t="str">
        <f>IF(Dt_Pes!B199&lt;&gt;0,Dt_Pes!B199,"")</f>
        <v/>
      </c>
      <c r="C205" s="4" t="str">
        <f>IF(Dt_Pes!D199&lt;&gt;0,Dt_Pes!D199,"")</f>
        <v/>
      </c>
      <c r="D205" s="45"/>
      <c r="E205" s="338"/>
      <c r="F205" s="332"/>
    </row>
    <row r="206" spans="1:6" x14ac:dyDescent="0.3">
      <c r="A206" s="4" t="str">
        <f>Dt_Pes!A200</f>
        <v/>
      </c>
      <c r="B206" t="str">
        <f>IF(Dt_Pes!B200&lt;&gt;0,Dt_Pes!B200,"")</f>
        <v/>
      </c>
      <c r="C206" s="4" t="str">
        <f>IF(Dt_Pes!D200&lt;&gt;0,Dt_Pes!D200,"")</f>
        <v/>
      </c>
      <c r="D206" s="45"/>
      <c r="E206" s="338"/>
      <c r="F206" s="332"/>
    </row>
    <row r="207" spans="1:6" x14ac:dyDescent="0.3">
      <c r="A207" s="4" t="str">
        <f>Dt_Pes!A201</f>
        <v/>
      </c>
      <c r="B207" t="str">
        <f>IF(Dt_Pes!B201&lt;&gt;0,Dt_Pes!B201,"")</f>
        <v/>
      </c>
      <c r="C207" s="4" t="str">
        <f>IF(Dt_Pes!D201&lt;&gt;0,Dt_Pes!D201,"")</f>
        <v/>
      </c>
      <c r="D207" s="45"/>
      <c r="E207" s="338"/>
      <c r="F207" s="332"/>
    </row>
    <row r="208" spans="1:6" x14ac:dyDescent="0.3">
      <c r="A208" s="4" t="str">
        <f>Dt_Pes!A202</f>
        <v/>
      </c>
      <c r="B208" t="str">
        <f>IF(Dt_Pes!B202&lt;&gt;0,Dt_Pes!B202,"")</f>
        <v/>
      </c>
      <c r="C208" s="4" t="str">
        <f>IF(Dt_Pes!D202&lt;&gt;0,Dt_Pes!D202,"")</f>
        <v/>
      </c>
      <c r="D208" s="45"/>
      <c r="E208" s="338"/>
      <c r="F208" s="332"/>
    </row>
    <row r="209" spans="1:6" x14ac:dyDescent="0.3">
      <c r="A209" s="4" t="str">
        <f>Dt_Pes!A203</f>
        <v/>
      </c>
      <c r="B209" t="str">
        <f>IF(Dt_Pes!B203&lt;&gt;0,Dt_Pes!B203,"")</f>
        <v/>
      </c>
      <c r="C209" s="4" t="str">
        <f>IF(Dt_Pes!D203&lt;&gt;0,Dt_Pes!D203,"")</f>
        <v/>
      </c>
      <c r="D209" s="45"/>
      <c r="E209" s="338"/>
      <c r="F209" s="332"/>
    </row>
    <row r="210" spans="1:6" x14ac:dyDescent="0.3">
      <c r="A210" s="4" t="str">
        <f>Dt_Pes!A204</f>
        <v/>
      </c>
      <c r="B210" t="str">
        <f>IF(Dt_Pes!B204&lt;&gt;0,Dt_Pes!B204,"")</f>
        <v/>
      </c>
      <c r="C210" s="4" t="str">
        <f>IF(Dt_Pes!D204&lt;&gt;0,Dt_Pes!D204,"")</f>
        <v/>
      </c>
      <c r="D210" s="45"/>
      <c r="E210" s="338"/>
      <c r="F210" s="332"/>
    </row>
    <row r="211" spans="1:6" x14ac:dyDescent="0.3">
      <c r="A211" s="4" t="str">
        <f>Dt_Pes!A205</f>
        <v/>
      </c>
      <c r="B211" t="str">
        <f>IF(Dt_Pes!B205&lt;&gt;0,Dt_Pes!B205,"")</f>
        <v/>
      </c>
      <c r="C211" s="4" t="str">
        <f>IF(Dt_Pes!D205&lt;&gt;0,Dt_Pes!D205,"")</f>
        <v/>
      </c>
      <c r="D211" s="45"/>
      <c r="E211" s="338"/>
      <c r="F211" s="332"/>
    </row>
    <row r="212" spans="1:6" x14ac:dyDescent="0.3">
      <c r="A212" s="4" t="str">
        <f>Dt_Pes!A206</f>
        <v/>
      </c>
      <c r="B212" t="str">
        <f>IF(Dt_Pes!B206&lt;&gt;0,Dt_Pes!B206,"")</f>
        <v/>
      </c>
      <c r="C212" s="4" t="str">
        <f>IF(Dt_Pes!D206&lt;&gt;0,Dt_Pes!D206,"")</f>
        <v/>
      </c>
      <c r="D212" s="45"/>
      <c r="E212" s="338"/>
      <c r="F212" s="332"/>
    </row>
    <row r="213" spans="1:6" x14ac:dyDescent="0.3">
      <c r="A213" s="4" t="str">
        <f>Dt_Pes!A207</f>
        <v/>
      </c>
      <c r="B213" t="str">
        <f>IF(Dt_Pes!B207&lt;&gt;0,Dt_Pes!B207,"")</f>
        <v/>
      </c>
      <c r="C213" s="4" t="str">
        <f>IF(Dt_Pes!D207&lt;&gt;0,Dt_Pes!D207,"")</f>
        <v/>
      </c>
      <c r="D213" s="45"/>
      <c r="E213" s="338"/>
      <c r="F213" s="332"/>
    </row>
    <row r="214" spans="1:6" x14ac:dyDescent="0.3">
      <c r="A214" s="4" t="str">
        <f>Dt_Pes!A208</f>
        <v/>
      </c>
      <c r="B214" t="str">
        <f>IF(Dt_Pes!B208&lt;&gt;0,Dt_Pes!B208,"")</f>
        <v/>
      </c>
      <c r="C214" s="4" t="str">
        <f>IF(Dt_Pes!D208&lt;&gt;0,Dt_Pes!D208,"")</f>
        <v/>
      </c>
      <c r="D214" s="45"/>
      <c r="E214" s="338"/>
      <c r="F214" s="332"/>
    </row>
    <row r="215" spans="1:6" x14ac:dyDescent="0.3">
      <c r="A215" s="4" t="str">
        <f>Dt_Pes!A209</f>
        <v/>
      </c>
      <c r="B215" t="str">
        <f>IF(Dt_Pes!B209&lt;&gt;0,Dt_Pes!B209,"")</f>
        <v/>
      </c>
      <c r="C215" s="4" t="str">
        <f>IF(Dt_Pes!D209&lt;&gt;0,Dt_Pes!D209,"")</f>
        <v/>
      </c>
      <c r="D215" s="45"/>
      <c r="E215" s="338"/>
      <c r="F215" s="332"/>
    </row>
    <row r="216" spans="1:6" x14ac:dyDescent="0.3">
      <c r="A216" s="4" t="str">
        <f>Dt_Pes!A210</f>
        <v/>
      </c>
      <c r="B216" t="str">
        <f>IF(Dt_Pes!B210&lt;&gt;0,Dt_Pes!B210,"")</f>
        <v/>
      </c>
      <c r="C216" s="4" t="str">
        <f>IF(Dt_Pes!D210&lt;&gt;0,Dt_Pes!D210,"")</f>
        <v/>
      </c>
      <c r="D216" s="45"/>
      <c r="E216" s="338"/>
      <c r="F216" s="332"/>
    </row>
    <row r="217" spans="1:6" x14ac:dyDescent="0.3">
      <c r="A217" s="4" t="str">
        <f>Dt_Pes!A211</f>
        <v/>
      </c>
      <c r="B217" t="str">
        <f>IF(Dt_Pes!B211&lt;&gt;0,Dt_Pes!B211,"")</f>
        <v/>
      </c>
      <c r="C217" s="4" t="str">
        <f>IF(Dt_Pes!D211&lt;&gt;0,Dt_Pes!D211,"")</f>
        <v/>
      </c>
      <c r="D217" s="45"/>
      <c r="E217" s="338"/>
      <c r="F217" s="332"/>
    </row>
    <row r="218" spans="1:6" x14ac:dyDescent="0.3">
      <c r="A218" s="4" t="str">
        <f>Dt_Pes!A212</f>
        <v/>
      </c>
      <c r="B218" t="str">
        <f>IF(Dt_Pes!B212&lt;&gt;0,Dt_Pes!B212,"")</f>
        <v/>
      </c>
      <c r="C218" s="4" t="str">
        <f>IF(Dt_Pes!D212&lt;&gt;0,Dt_Pes!D212,"")</f>
        <v/>
      </c>
      <c r="D218" s="45"/>
      <c r="E218" s="338"/>
      <c r="F218" s="332"/>
    </row>
    <row r="219" spans="1:6" x14ac:dyDescent="0.3">
      <c r="A219" s="4" t="str">
        <f>Dt_Pes!A213</f>
        <v/>
      </c>
      <c r="B219" t="str">
        <f>IF(Dt_Pes!B213&lt;&gt;0,Dt_Pes!B213,"")</f>
        <v/>
      </c>
      <c r="C219" s="4" t="str">
        <f>IF(Dt_Pes!D213&lt;&gt;0,Dt_Pes!D213,"")</f>
        <v/>
      </c>
      <c r="D219" s="45"/>
      <c r="E219" s="338"/>
      <c r="F219" s="332"/>
    </row>
    <row r="220" spans="1:6" x14ac:dyDescent="0.3">
      <c r="A220" s="4" t="str">
        <f>Dt_Pes!A214</f>
        <v/>
      </c>
      <c r="B220" t="str">
        <f>IF(Dt_Pes!B214&lt;&gt;0,Dt_Pes!B214,"")</f>
        <v/>
      </c>
      <c r="C220" s="4" t="str">
        <f>IF(Dt_Pes!D214&lt;&gt;0,Dt_Pes!D214,"")</f>
        <v/>
      </c>
      <c r="D220" s="45"/>
      <c r="E220" s="338"/>
      <c r="F220" s="332"/>
    </row>
    <row r="221" spans="1:6" x14ac:dyDescent="0.3">
      <c r="A221" s="4" t="str">
        <f>Dt_Pes!A215</f>
        <v/>
      </c>
      <c r="B221" t="str">
        <f>IF(Dt_Pes!B215&lt;&gt;0,Dt_Pes!B215,"")</f>
        <v/>
      </c>
      <c r="C221" s="4" t="str">
        <f>IF(Dt_Pes!D215&lt;&gt;0,Dt_Pes!D215,"")</f>
        <v/>
      </c>
      <c r="D221" s="45"/>
      <c r="E221" s="338"/>
      <c r="F221" s="332"/>
    </row>
    <row r="222" spans="1:6" x14ac:dyDescent="0.3">
      <c r="A222" s="4" t="str">
        <f>Dt_Pes!A216</f>
        <v/>
      </c>
      <c r="B222" t="str">
        <f>IF(Dt_Pes!B216&lt;&gt;0,Dt_Pes!B216,"")</f>
        <v/>
      </c>
      <c r="C222" s="4" t="str">
        <f>IF(Dt_Pes!D216&lt;&gt;0,Dt_Pes!D216,"")</f>
        <v/>
      </c>
      <c r="D222" s="45"/>
      <c r="E222" s="338"/>
      <c r="F222" s="332"/>
    </row>
    <row r="223" spans="1:6" x14ac:dyDescent="0.3">
      <c r="A223" s="4" t="str">
        <f>Dt_Pes!A217</f>
        <v/>
      </c>
      <c r="B223" t="str">
        <f>IF(Dt_Pes!B217&lt;&gt;0,Dt_Pes!B217,"")</f>
        <v/>
      </c>
      <c r="C223" s="4" t="str">
        <f>IF(Dt_Pes!D217&lt;&gt;0,Dt_Pes!D217,"")</f>
        <v/>
      </c>
      <c r="D223" s="45"/>
      <c r="E223" s="338"/>
      <c r="F223" s="332"/>
    </row>
    <row r="224" spans="1:6" x14ac:dyDescent="0.3">
      <c r="A224" s="4" t="str">
        <f>Dt_Pes!A218</f>
        <v/>
      </c>
      <c r="B224" t="str">
        <f>IF(Dt_Pes!B218&lt;&gt;0,Dt_Pes!B218,"")</f>
        <v/>
      </c>
      <c r="C224" s="4" t="str">
        <f>IF(Dt_Pes!D218&lt;&gt;0,Dt_Pes!D218,"")</f>
        <v/>
      </c>
      <c r="D224" s="45"/>
      <c r="E224" s="338"/>
      <c r="F224" s="332"/>
    </row>
    <row r="225" spans="1:6" x14ac:dyDescent="0.3">
      <c r="A225" s="4" t="str">
        <f>Dt_Pes!A219</f>
        <v/>
      </c>
      <c r="B225" t="str">
        <f>IF(Dt_Pes!B219&lt;&gt;0,Dt_Pes!B219,"")</f>
        <v/>
      </c>
      <c r="C225" s="4" t="str">
        <f>IF(Dt_Pes!D219&lt;&gt;0,Dt_Pes!D219,"")</f>
        <v/>
      </c>
      <c r="D225" s="45"/>
      <c r="E225" s="338"/>
      <c r="F225" s="332"/>
    </row>
    <row r="226" spans="1:6" x14ac:dyDescent="0.3">
      <c r="A226" s="4" t="str">
        <f>Dt_Pes!A220</f>
        <v/>
      </c>
      <c r="B226" t="str">
        <f>IF(Dt_Pes!B220&lt;&gt;0,Dt_Pes!B220,"")</f>
        <v/>
      </c>
      <c r="C226" s="4" t="str">
        <f>IF(Dt_Pes!D220&lt;&gt;0,Dt_Pes!D220,"")</f>
        <v/>
      </c>
      <c r="D226" s="45"/>
      <c r="E226" s="338"/>
      <c r="F226" s="332"/>
    </row>
    <row r="227" spans="1:6" x14ac:dyDescent="0.3">
      <c r="A227" s="4" t="str">
        <f>Dt_Pes!A221</f>
        <v/>
      </c>
      <c r="B227" t="str">
        <f>IF(Dt_Pes!B221&lt;&gt;0,Dt_Pes!B221,"")</f>
        <v/>
      </c>
      <c r="C227" s="4" t="str">
        <f>IF(Dt_Pes!D221&lt;&gt;0,Dt_Pes!D221,"")</f>
        <v/>
      </c>
      <c r="D227" s="45"/>
      <c r="E227" s="338"/>
      <c r="F227" s="332"/>
    </row>
    <row r="228" spans="1:6" x14ac:dyDescent="0.3">
      <c r="A228" s="4" t="str">
        <f>Dt_Pes!A222</f>
        <v/>
      </c>
      <c r="B228" t="str">
        <f>IF(Dt_Pes!B222&lt;&gt;0,Dt_Pes!B222,"")</f>
        <v/>
      </c>
      <c r="C228" s="4" t="str">
        <f>IF(Dt_Pes!D222&lt;&gt;0,Dt_Pes!D222,"")</f>
        <v/>
      </c>
      <c r="D228" s="45"/>
      <c r="E228" s="338"/>
      <c r="F228" s="332"/>
    </row>
    <row r="229" spans="1:6" x14ac:dyDescent="0.3">
      <c r="A229" s="4" t="str">
        <f>Dt_Pes!A223</f>
        <v/>
      </c>
      <c r="B229" t="str">
        <f>IF(Dt_Pes!B223&lt;&gt;0,Dt_Pes!B223,"")</f>
        <v/>
      </c>
      <c r="C229" s="4" t="str">
        <f>IF(Dt_Pes!D223&lt;&gt;0,Dt_Pes!D223,"")</f>
        <v/>
      </c>
      <c r="D229" s="45"/>
      <c r="E229" s="338"/>
      <c r="F229" s="332"/>
    </row>
    <row r="230" spans="1:6" x14ac:dyDescent="0.3">
      <c r="A230" s="4" t="str">
        <f>Dt_Pes!A224</f>
        <v/>
      </c>
      <c r="B230" t="str">
        <f>IF(Dt_Pes!B224&lt;&gt;0,Dt_Pes!B224,"")</f>
        <v/>
      </c>
      <c r="C230" s="4" t="str">
        <f>IF(Dt_Pes!D224&lt;&gt;0,Dt_Pes!D224,"")</f>
        <v/>
      </c>
      <c r="D230" s="45"/>
      <c r="E230" s="338"/>
      <c r="F230" s="332"/>
    </row>
    <row r="231" spans="1:6" x14ac:dyDescent="0.3">
      <c r="A231" s="4" t="str">
        <f>Dt_Pes!A225</f>
        <v/>
      </c>
      <c r="B231" t="str">
        <f>IF(Dt_Pes!B225&lt;&gt;0,Dt_Pes!B225,"")</f>
        <v/>
      </c>
      <c r="C231" s="4" t="str">
        <f>IF(Dt_Pes!D225&lt;&gt;0,Dt_Pes!D225,"")</f>
        <v/>
      </c>
      <c r="D231" s="45"/>
      <c r="E231" s="338"/>
      <c r="F231" s="332"/>
    </row>
    <row r="232" spans="1:6" x14ac:dyDescent="0.3">
      <c r="A232" s="4" t="str">
        <f>Dt_Pes!A226</f>
        <v/>
      </c>
      <c r="B232" t="str">
        <f>IF(Dt_Pes!B226&lt;&gt;0,Dt_Pes!B226,"")</f>
        <v/>
      </c>
      <c r="C232" s="4" t="str">
        <f>IF(Dt_Pes!D226&lt;&gt;0,Dt_Pes!D226,"")</f>
        <v/>
      </c>
      <c r="D232" s="45"/>
      <c r="E232" s="338"/>
      <c r="F232" s="332"/>
    </row>
    <row r="233" spans="1:6" x14ac:dyDescent="0.3">
      <c r="A233" s="4" t="str">
        <f>Dt_Pes!A227</f>
        <v/>
      </c>
      <c r="B233" t="str">
        <f>IF(Dt_Pes!B227&lt;&gt;0,Dt_Pes!B227,"")</f>
        <v/>
      </c>
      <c r="C233" s="4" t="str">
        <f>IF(Dt_Pes!D227&lt;&gt;0,Dt_Pes!D227,"")</f>
        <v/>
      </c>
      <c r="D233" s="45"/>
      <c r="E233" s="338"/>
      <c r="F233" s="332"/>
    </row>
    <row r="234" spans="1:6" x14ac:dyDescent="0.3">
      <c r="A234" s="4" t="str">
        <f>Dt_Pes!A228</f>
        <v/>
      </c>
      <c r="B234" t="str">
        <f>IF(Dt_Pes!B228&lt;&gt;0,Dt_Pes!B228,"")</f>
        <v/>
      </c>
      <c r="C234" s="4" t="str">
        <f>IF(Dt_Pes!D228&lt;&gt;0,Dt_Pes!D228,"")</f>
        <v/>
      </c>
      <c r="D234" s="45"/>
      <c r="E234" s="338"/>
      <c r="F234" s="332"/>
    </row>
    <row r="235" spans="1:6" x14ac:dyDescent="0.3">
      <c r="A235" s="4" t="str">
        <f>Dt_Pes!A229</f>
        <v/>
      </c>
      <c r="B235" t="str">
        <f>IF(Dt_Pes!B229&lt;&gt;0,Dt_Pes!B229,"")</f>
        <v/>
      </c>
      <c r="C235" s="4" t="str">
        <f>IF(Dt_Pes!D229&lt;&gt;0,Dt_Pes!D229,"")</f>
        <v/>
      </c>
      <c r="D235" s="45"/>
      <c r="E235" s="338"/>
      <c r="F235" s="332"/>
    </row>
    <row r="236" spans="1:6" x14ac:dyDescent="0.3">
      <c r="A236" s="4" t="str">
        <f>Dt_Pes!A230</f>
        <v/>
      </c>
      <c r="B236" t="str">
        <f>IF(Dt_Pes!B230&lt;&gt;0,Dt_Pes!B230,"")</f>
        <v/>
      </c>
      <c r="C236" s="4" t="str">
        <f>IF(Dt_Pes!D230&lt;&gt;0,Dt_Pes!D230,"")</f>
        <v/>
      </c>
      <c r="D236" s="45"/>
      <c r="E236" s="338"/>
      <c r="F236" s="332"/>
    </row>
    <row r="237" spans="1:6" x14ac:dyDescent="0.3">
      <c r="A237" s="4" t="str">
        <f>Dt_Pes!A231</f>
        <v/>
      </c>
      <c r="B237" t="str">
        <f>IF(Dt_Pes!B231&lt;&gt;0,Dt_Pes!B231,"")</f>
        <v/>
      </c>
      <c r="C237" s="4" t="str">
        <f>IF(Dt_Pes!D231&lt;&gt;0,Dt_Pes!D231,"")</f>
        <v/>
      </c>
      <c r="D237" s="45"/>
      <c r="E237" s="338"/>
      <c r="F237" s="332"/>
    </row>
    <row r="238" spans="1:6" x14ac:dyDescent="0.3">
      <c r="A238" s="4" t="str">
        <f>Dt_Pes!A232</f>
        <v/>
      </c>
      <c r="B238" t="str">
        <f>IF(Dt_Pes!B232&lt;&gt;0,Dt_Pes!B232,"")</f>
        <v/>
      </c>
      <c r="C238" s="4" t="str">
        <f>IF(Dt_Pes!D232&lt;&gt;0,Dt_Pes!D232,"")</f>
        <v/>
      </c>
      <c r="D238" s="45"/>
      <c r="E238" s="338"/>
      <c r="F238" s="332"/>
    </row>
    <row r="239" spans="1:6" x14ac:dyDescent="0.3">
      <c r="A239" s="4" t="str">
        <f>Dt_Pes!A233</f>
        <v/>
      </c>
      <c r="B239" t="str">
        <f>IF(Dt_Pes!B233&lt;&gt;0,Dt_Pes!B233,"")</f>
        <v/>
      </c>
      <c r="C239" s="4" t="str">
        <f>IF(Dt_Pes!D233&lt;&gt;0,Dt_Pes!D233,"")</f>
        <v/>
      </c>
      <c r="D239" s="45"/>
      <c r="E239" s="338"/>
      <c r="F239" s="332"/>
    </row>
    <row r="240" spans="1:6" x14ac:dyDescent="0.3">
      <c r="A240" s="4" t="str">
        <f>Dt_Pes!A234</f>
        <v/>
      </c>
      <c r="B240" t="str">
        <f>IF(Dt_Pes!B234&lt;&gt;0,Dt_Pes!B234,"")</f>
        <v/>
      </c>
      <c r="C240" s="4" t="str">
        <f>IF(Dt_Pes!D234&lt;&gt;0,Dt_Pes!D234,"")</f>
        <v/>
      </c>
      <c r="D240" s="45"/>
      <c r="E240" s="338"/>
      <c r="F240" s="332"/>
    </row>
    <row r="241" spans="1:6" x14ac:dyDescent="0.3">
      <c r="A241" s="4" t="str">
        <f>Dt_Pes!A235</f>
        <v/>
      </c>
      <c r="B241" t="str">
        <f>IF(Dt_Pes!B235&lt;&gt;0,Dt_Pes!B235,"")</f>
        <v/>
      </c>
      <c r="C241" s="4" t="str">
        <f>IF(Dt_Pes!D235&lt;&gt;0,Dt_Pes!D235,"")</f>
        <v/>
      </c>
      <c r="D241" s="45"/>
      <c r="E241" s="338"/>
      <c r="F241" s="332"/>
    </row>
    <row r="242" spans="1:6" x14ac:dyDescent="0.3">
      <c r="A242" s="4" t="str">
        <f>Dt_Pes!A236</f>
        <v/>
      </c>
      <c r="B242" t="str">
        <f>IF(Dt_Pes!B236&lt;&gt;0,Dt_Pes!B236,"")</f>
        <v/>
      </c>
      <c r="C242" s="4" t="str">
        <f>IF(Dt_Pes!D236&lt;&gt;0,Dt_Pes!D236,"")</f>
        <v/>
      </c>
      <c r="D242" s="45"/>
      <c r="E242" s="338"/>
      <c r="F242" s="332"/>
    </row>
    <row r="243" spans="1:6" x14ac:dyDescent="0.3">
      <c r="A243" s="4" t="str">
        <f>Dt_Pes!A237</f>
        <v/>
      </c>
      <c r="B243" t="str">
        <f>IF(Dt_Pes!B237&lt;&gt;0,Dt_Pes!B237,"")</f>
        <v/>
      </c>
      <c r="C243" s="4" t="str">
        <f>IF(Dt_Pes!D237&lt;&gt;0,Dt_Pes!D237,"")</f>
        <v/>
      </c>
      <c r="D243" s="45"/>
      <c r="E243" s="338"/>
      <c r="F243" s="332"/>
    </row>
    <row r="244" spans="1:6" x14ac:dyDescent="0.3">
      <c r="A244" s="4" t="str">
        <f>Dt_Pes!A238</f>
        <v/>
      </c>
      <c r="B244" t="str">
        <f>IF(Dt_Pes!B238&lt;&gt;0,Dt_Pes!B238,"")</f>
        <v/>
      </c>
      <c r="C244" s="4" t="str">
        <f>IF(Dt_Pes!D238&lt;&gt;0,Dt_Pes!D238,"")</f>
        <v/>
      </c>
      <c r="D244" s="45"/>
      <c r="E244" s="338"/>
      <c r="F244" s="332"/>
    </row>
    <row r="245" spans="1:6" x14ac:dyDescent="0.3">
      <c r="A245" s="4" t="str">
        <f>Dt_Pes!A239</f>
        <v/>
      </c>
      <c r="B245" t="str">
        <f>IF(Dt_Pes!B239&lt;&gt;0,Dt_Pes!B239,"")</f>
        <v/>
      </c>
      <c r="C245" s="4" t="str">
        <f>IF(Dt_Pes!D239&lt;&gt;0,Dt_Pes!D239,"")</f>
        <v/>
      </c>
      <c r="D245" s="45"/>
      <c r="E245" s="338"/>
      <c r="F245" s="332"/>
    </row>
    <row r="246" spans="1:6" x14ac:dyDescent="0.3">
      <c r="A246" s="4" t="str">
        <f>Dt_Pes!A240</f>
        <v/>
      </c>
      <c r="B246" t="str">
        <f>IF(Dt_Pes!B240&lt;&gt;0,Dt_Pes!B240,"")</f>
        <v/>
      </c>
      <c r="C246" s="4" t="str">
        <f>IF(Dt_Pes!D240&lt;&gt;0,Dt_Pes!D240,"")</f>
        <v/>
      </c>
      <c r="D246" s="45"/>
      <c r="E246" s="338"/>
      <c r="F246" s="332"/>
    </row>
    <row r="247" spans="1:6" x14ac:dyDescent="0.3">
      <c r="A247" s="4" t="str">
        <f>Dt_Pes!A241</f>
        <v/>
      </c>
      <c r="B247" t="str">
        <f>IF(Dt_Pes!B241&lt;&gt;0,Dt_Pes!B241,"")</f>
        <v/>
      </c>
      <c r="C247" s="4" t="str">
        <f>IF(Dt_Pes!D241&lt;&gt;0,Dt_Pes!D241,"")</f>
        <v/>
      </c>
      <c r="D247" s="45"/>
      <c r="E247" s="338"/>
      <c r="F247" s="332"/>
    </row>
    <row r="248" spans="1:6" x14ac:dyDescent="0.3">
      <c r="A248" s="4" t="str">
        <f>Dt_Pes!A242</f>
        <v/>
      </c>
      <c r="B248" t="str">
        <f>IF(Dt_Pes!B242&lt;&gt;0,Dt_Pes!B242,"")</f>
        <v/>
      </c>
      <c r="C248" s="4" t="str">
        <f>IF(Dt_Pes!D242&lt;&gt;0,Dt_Pes!D242,"")</f>
        <v/>
      </c>
      <c r="D248" s="45"/>
      <c r="E248" s="338"/>
      <c r="F248" s="332"/>
    </row>
    <row r="249" spans="1:6" x14ac:dyDescent="0.3">
      <c r="A249" s="4" t="str">
        <f>Dt_Pes!A243</f>
        <v/>
      </c>
      <c r="B249" t="str">
        <f>IF(Dt_Pes!B243&lt;&gt;0,Dt_Pes!B243,"")</f>
        <v/>
      </c>
      <c r="C249" s="4" t="str">
        <f>IF(Dt_Pes!D243&lt;&gt;0,Dt_Pes!D243,"")</f>
        <v/>
      </c>
      <c r="D249" s="45"/>
      <c r="E249" s="338"/>
      <c r="F249" s="332"/>
    </row>
    <row r="250" spans="1:6" x14ac:dyDescent="0.3">
      <c r="A250" s="4" t="str">
        <f>Dt_Pes!A244</f>
        <v/>
      </c>
      <c r="B250" t="str">
        <f>IF(Dt_Pes!B244&lt;&gt;0,Dt_Pes!B244,"")</f>
        <v/>
      </c>
      <c r="C250" s="4" t="str">
        <f>IF(Dt_Pes!D244&lt;&gt;0,Dt_Pes!D244,"")</f>
        <v/>
      </c>
      <c r="D250" s="45"/>
      <c r="E250" s="338"/>
      <c r="F250" s="332"/>
    </row>
    <row r="251" spans="1:6" x14ac:dyDescent="0.3">
      <c r="A251" s="4" t="str">
        <f>Dt_Pes!A245</f>
        <v/>
      </c>
      <c r="B251" t="str">
        <f>IF(Dt_Pes!B245&lt;&gt;0,Dt_Pes!B245,"")</f>
        <v/>
      </c>
      <c r="C251" s="4" t="str">
        <f>IF(Dt_Pes!D245&lt;&gt;0,Dt_Pes!D245,"")</f>
        <v/>
      </c>
      <c r="D251" s="45"/>
      <c r="E251" s="338"/>
      <c r="F251" s="332"/>
    </row>
    <row r="252" spans="1:6" x14ac:dyDescent="0.3">
      <c r="A252" s="4" t="str">
        <f>Dt_Pes!A246</f>
        <v/>
      </c>
      <c r="B252" t="str">
        <f>IF(Dt_Pes!B246&lt;&gt;0,Dt_Pes!B246,"")</f>
        <v/>
      </c>
      <c r="C252" s="4" t="str">
        <f>IF(Dt_Pes!D246&lt;&gt;0,Dt_Pes!D246,"")</f>
        <v/>
      </c>
      <c r="D252" s="45"/>
      <c r="E252" s="338"/>
      <c r="F252" s="332"/>
    </row>
    <row r="253" spans="1:6" x14ac:dyDescent="0.3">
      <c r="A253" s="4" t="str">
        <f>Dt_Pes!A247</f>
        <v/>
      </c>
      <c r="B253" t="str">
        <f>IF(Dt_Pes!B247&lt;&gt;0,Dt_Pes!B247,"")</f>
        <v/>
      </c>
      <c r="C253" s="4" t="str">
        <f>IF(Dt_Pes!D247&lt;&gt;0,Dt_Pes!D247,"")</f>
        <v/>
      </c>
      <c r="D253" s="45"/>
      <c r="E253" s="338"/>
      <c r="F253" s="332"/>
    </row>
    <row r="254" spans="1:6" x14ac:dyDescent="0.3">
      <c r="A254" s="4" t="str">
        <f>Dt_Pes!A248</f>
        <v/>
      </c>
      <c r="B254" t="str">
        <f>IF(Dt_Pes!B248&lt;&gt;0,Dt_Pes!B248,"")</f>
        <v/>
      </c>
      <c r="C254" s="4" t="str">
        <f>IF(Dt_Pes!D248&lt;&gt;0,Dt_Pes!D248,"")</f>
        <v/>
      </c>
      <c r="D254" s="45"/>
      <c r="E254" s="338"/>
      <c r="F254" s="332"/>
    </row>
    <row r="255" spans="1:6" x14ac:dyDescent="0.3">
      <c r="A255" s="4" t="str">
        <f>Dt_Pes!A249</f>
        <v/>
      </c>
      <c r="B255" t="str">
        <f>IF(Dt_Pes!B249&lt;&gt;0,Dt_Pes!B249,"")</f>
        <v/>
      </c>
      <c r="C255" s="4" t="str">
        <f>IF(Dt_Pes!D249&lt;&gt;0,Dt_Pes!D249,"")</f>
        <v/>
      </c>
      <c r="D255" s="45"/>
      <c r="E255" s="338"/>
      <c r="F255" s="332"/>
    </row>
    <row r="256" spans="1:6" x14ac:dyDescent="0.3">
      <c r="A256" s="4" t="str">
        <f>Dt_Pes!A250</f>
        <v/>
      </c>
      <c r="B256" t="str">
        <f>IF(Dt_Pes!B250&lt;&gt;0,Dt_Pes!B250,"")</f>
        <v/>
      </c>
      <c r="C256" s="4" t="str">
        <f>IF(Dt_Pes!D250&lt;&gt;0,Dt_Pes!D250,"")</f>
        <v/>
      </c>
      <c r="D256" s="45"/>
      <c r="E256" s="338"/>
      <c r="F256" s="332"/>
    </row>
    <row r="257" spans="1:6" x14ac:dyDescent="0.3">
      <c r="A257" s="4" t="str">
        <f>Dt_Pes!A251</f>
        <v/>
      </c>
      <c r="B257" t="str">
        <f>IF(Dt_Pes!B251&lt;&gt;0,Dt_Pes!B251,"")</f>
        <v/>
      </c>
      <c r="C257" s="4" t="str">
        <f>IF(Dt_Pes!D251&lt;&gt;0,Dt_Pes!D251,"")</f>
        <v/>
      </c>
      <c r="D257" s="45"/>
      <c r="E257" s="338"/>
      <c r="F257" s="332"/>
    </row>
    <row r="258" spans="1:6" x14ac:dyDescent="0.3">
      <c r="A258" s="4" t="str">
        <f>Dt_Pes!A252</f>
        <v/>
      </c>
      <c r="B258" t="str">
        <f>IF(Dt_Pes!B252&lt;&gt;0,Dt_Pes!B252,"")</f>
        <v/>
      </c>
      <c r="C258" s="4" t="str">
        <f>IF(Dt_Pes!D252&lt;&gt;0,Dt_Pes!D252,"")</f>
        <v/>
      </c>
      <c r="D258" s="45"/>
      <c r="E258" s="338"/>
      <c r="F258" s="332"/>
    </row>
    <row r="259" spans="1:6" x14ac:dyDescent="0.3">
      <c r="A259" s="4" t="str">
        <f>Dt_Pes!A253</f>
        <v/>
      </c>
      <c r="B259" t="str">
        <f>IF(Dt_Pes!B253&lt;&gt;0,Dt_Pes!B253,"")</f>
        <v/>
      </c>
      <c r="C259" s="4" t="str">
        <f>IF(Dt_Pes!D253&lt;&gt;0,Dt_Pes!D253,"")</f>
        <v/>
      </c>
      <c r="D259" s="45"/>
      <c r="E259" s="338"/>
      <c r="F259" s="332"/>
    </row>
    <row r="260" spans="1:6" x14ac:dyDescent="0.3">
      <c r="A260" s="4" t="str">
        <f>Dt_Pes!A254</f>
        <v/>
      </c>
      <c r="B260" t="str">
        <f>IF(Dt_Pes!B254&lt;&gt;0,Dt_Pes!B254,"")</f>
        <v/>
      </c>
      <c r="C260" s="4" t="str">
        <f>IF(Dt_Pes!D254&lt;&gt;0,Dt_Pes!D254,"")</f>
        <v/>
      </c>
      <c r="D260" s="45"/>
      <c r="E260" s="338"/>
      <c r="F260" s="332"/>
    </row>
    <row r="261" spans="1:6" x14ac:dyDescent="0.3">
      <c r="A261" s="4" t="str">
        <f>Dt_Pes!A255</f>
        <v/>
      </c>
      <c r="B261" t="str">
        <f>IF(Dt_Pes!B255&lt;&gt;0,Dt_Pes!B255,"")</f>
        <v/>
      </c>
      <c r="C261" s="4" t="str">
        <f>IF(Dt_Pes!D255&lt;&gt;0,Dt_Pes!D255,"")</f>
        <v/>
      </c>
      <c r="D261" s="45"/>
      <c r="E261" s="338"/>
      <c r="F261" s="332"/>
    </row>
    <row r="262" spans="1:6" x14ac:dyDescent="0.3">
      <c r="A262" s="4" t="str">
        <f>Dt_Pes!A256</f>
        <v/>
      </c>
      <c r="B262" t="str">
        <f>IF(Dt_Pes!B256&lt;&gt;0,Dt_Pes!B256,"")</f>
        <v/>
      </c>
      <c r="C262" s="4" t="str">
        <f>IF(Dt_Pes!D256&lt;&gt;0,Dt_Pes!D256,"")</f>
        <v/>
      </c>
      <c r="D262" s="45"/>
      <c r="E262" s="338"/>
      <c r="F262" s="332"/>
    </row>
    <row r="263" spans="1:6" x14ac:dyDescent="0.3">
      <c r="A263" s="4" t="str">
        <f>Dt_Pes!A257</f>
        <v/>
      </c>
      <c r="B263" t="str">
        <f>IF(Dt_Pes!B257&lt;&gt;0,Dt_Pes!B257,"")</f>
        <v/>
      </c>
      <c r="C263" s="4" t="str">
        <f>IF(Dt_Pes!D257&lt;&gt;0,Dt_Pes!D257,"")</f>
        <v/>
      </c>
      <c r="D263" s="45"/>
      <c r="E263" s="338"/>
      <c r="F263" s="332"/>
    </row>
    <row r="264" spans="1:6" x14ac:dyDescent="0.3">
      <c r="A264" s="4" t="str">
        <f>Dt_Pes!A258</f>
        <v/>
      </c>
      <c r="B264" t="str">
        <f>IF(Dt_Pes!B258&lt;&gt;0,Dt_Pes!B258,"")</f>
        <v/>
      </c>
      <c r="C264" s="4" t="str">
        <f>IF(Dt_Pes!D258&lt;&gt;0,Dt_Pes!D258,"")</f>
        <v/>
      </c>
      <c r="D264" s="45"/>
      <c r="E264" s="338"/>
      <c r="F264" s="332"/>
    </row>
    <row r="265" spans="1:6" x14ac:dyDescent="0.3">
      <c r="A265" s="4" t="str">
        <f>Dt_Pes!A259</f>
        <v/>
      </c>
      <c r="B265" t="str">
        <f>IF(Dt_Pes!B259&lt;&gt;0,Dt_Pes!B259,"")</f>
        <v/>
      </c>
      <c r="C265" s="4" t="str">
        <f>IF(Dt_Pes!D259&lt;&gt;0,Dt_Pes!D259,"")</f>
        <v/>
      </c>
      <c r="D265" s="45"/>
      <c r="E265" s="338"/>
      <c r="F265" s="332"/>
    </row>
    <row r="266" spans="1:6" x14ac:dyDescent="0.3">
      <c r="A266" s="4" t="str">
        <f>Dt_Pes!A260</f>
        <v/>
      </c>
      <c r="B266" t="str">
        <f>IF(Dt_Pes!B260&lt;&gt;0,Dt_Pes!B260,"")</f>
        <v/>
      </c>
      <c r="C266" s="4" t="str">
        <f>IF(Dt_Pes!D260&lt;&gt;0,Dt_Pes!D260,"")</f>
        <v/>
      </c>
      <c r="D266" s="45"/>
      <c r="E266" s="338"/>
      <c r="F266" s="332"/>
    </row>
    <row r="267" spans="1:6" x14ac:dyDescent="0.3">
      <c r="A267" s="4" t="str">
        <f>Dt_Pes!A261</f>
        <v/>
      </c>
      <c r="B267" t="str">
        <f>IF(Dt_Pes!B261&lt;&gt;0,Dt_Pes!B261,"")</f>
        <v/>
      </c>
      <c r="C267" s="4" t="str">
        <f>IF(Dt_Pes!D261&lt;&gt;0,Dt_Pes!D261,"")</f>
        <v/>
      </c>
      <c r="D267" s="45"/>
      <c r="E267" s="338"/>
      <c r="F267" s="332"/>
    </row>
    <row r="268" spans="1:6" x14ac:dyDescent="0.3">
      <c r="A268" s="4" t="str">
        <f>Dt_Pes!A262</f>
        <v/>
      </c>
      <c r="B268" t="str">
        <f>IF(Dt_Pes!B262&lt;&gt;0,Dt_Pes!B262,"")</f>
        <v/>
      </c>
      <c r="C268" s="4" t="str">
        <f>IF(Dt_Pes!D262&lt;&gt;0,Dt_Pes!D262,"")</f>
        <v/>
      </c>
      <c r="D268" s="45"/>
      <c r="E268" s="338"/>
      <c r="F268" s="332"/>
    </row>
    <row r="269" spans="1:6" x14ac:dyDescent="0.3">
      <c r="A269" s="4" t="str">
        <f>Dt_Pes!A263</f>
        <v/>
      </c>
      <c r="B269" t="str">
        <f>IF(Dt_Pes!B263&lt;&gt;0,Dt_Pes!B263,"")</f>
        <v/>
      </c>
      <c r="C269" s="4" t="str">
        <f>IF(Dt_Pes!D263&lt;&gt;0,Dt_Pes!D263,"")</f>
        <v/>
      </c>
      <c r="D269" s="45"/>
      <c r="E269" s="338"/>
      <c r="F269" s="332"/>
    </row>
    <row r="270" spans="1:6" x14ac:dyDescent="0.3">
      <c r="A270" s="4" t="str">
        <f>Dt_Pes!A264</f>
        <v/>
      </c>
      <c r="B270" t="str">
        <f>IF(Dt_Pes!B264&lt;&gt;0,Dt_Pes!B264,"")</f>
        <v/>
      </c>
      <c r="C270" s="4" t="str">
        <f>IF(Dt_Pes!D264&lt;&gt;0,Dt_Pes!D264,"")</f>
        <v/>
      </c>
      <c r="D270" s="45"/>
      <c r="E270" s="338"/>
      <c r="F270" s="332"/>
    </row>
    <row r="271" spans="1:6" x14ac:dyDescent="0.3">
      <c r="A271" s="4" t="str">
        <f>Dt_Pes!A265</f>
        <v/>
      </c>
      <c r="B271" t="str">
        <f>IF(Dt_Pes!B265&lt;&gt;0,Dt_Pes!B265,"")</f>
        <v/>
      </c>
      <c r="C271" s="4" t="str">
        <f>IF(Dt_Pes!D265&lt;&gt;0,Dt_Pes!D265,"")</f>
        <v/>
      </c>
      <c r="D271" s="45"/>
      <c r="E271" s="338"/>
      <c r="F271" s="332"/>
    </row>
    <row r="272" spans="1:6" x14ac:dyDescent="0.3">
      <c r="A272" s="4" t="str">
        <f>Dt_Pes!A266</f>
        <v/>
      </c>
      <c r="B272" t="str">
        <f>IF(Dt_Pes!B266&lt;&gt;0,Dt_Pes!B266,"")</f>
        <v/>
      </c>
      <c r="C272" s="4" t="str">
        <f>IF(Dt_Pes!D266&lt;&gt;0,Dt_Pes!D266,"")</f>
        <v/>
      </c>
      <c r="D272" s="45"/>
      <c r="E272" s="338"/>
      <c r="F272" s="332"/>
    </row>
    <row r="273" spans="1:6" x14ac:dyDescent="0.3">
      <c r="A273" s="4" t="str">
        <f>Dt_Pes!A267</f>
        <v/>
      </c>
      <c r="B273" t="str">
        <f>IF(Dt_Pes!B267&lt;&gt;0,Dt_Pes!B267,"")</f>
        <v/>
      </c>
      <c r="C273" s="4" t="str">
        <f>IF(Dt_Pes!D267&lt;&gt;0,Dt_Pes!D267,"")</f>
        <v/>
      </c>
      <c r="D273" s="45"/>
      <c r="E273" s="338"/>
      <c r="F273" s="332"/>
    </row>
    <row r="274" spans="1:6" x14ac:dyDescent="0.3">
      <c r="A274" s="4" t="str">
        <f>Dt_Pes!A268</f>
        <v/>
      </c>
      <c r="B274" t="str">
        <f>IF(Dt_Pes!B268&lt;&gt;0,Dt_Pes!B268,"")</f>
        <v/>
      </c>
      <c r="C274" s="4" t="str">
        <f>IF(Dt_Pes!D268&lt;&gt;0,Dt_Pes!D268,"")</f>
        <v/>
      </c>
      <c r="D274" s="45"/>
      <c r="E274" s="338"/>
      <c r="F274" s="332"/>
    </row>
    <row r="275" spans="1:6" x14ac:dyDescent="0.3">
      <c r="A275" s="4" t="str">
        <f>Dt_Pes!A269</f>
        <v/>
      </c>
      <c r="B275" t="str">
        <f>IF(Dt_Pes!B269&lt;&gt;0,Dt_Pes!B269,"")</f>
        <v/>
      </c>
      <c r="C275" s="4" t="str">
        <f>IF(Dt_Pes!D269&lt;&gt;0,Dt_Pes!D269,"")</f>
        <v/>
      </c>
      <c r="D275" s="45"/>
      <c r="E275" s="338"/>
      <c r="F275" s="332"/>
    </row>
    <row r="276" spans="1:6" x14ac:dyDescent="0.3">
      <c r="A276" s="4" t="str">
        <f>Dt_Pes!A270</f>
        <v/>
      </c>
      <c r="B276" t="str">
        <f>IF(Dt_Pes!B270&lt;&gt;0,Dt_Pes!B270,"")</f>
        <v/>
      </c>
      <c r="C276" s="4" t="str">
        <f>IF(Dt_Pes!D270&lt;&gt;0,Dt_Pes!D270,"")</f>
        <v/>
      </c>
      <c r="D276" s="45"/>
      <c r="E276" s="338"/>
      <c r="F276" s="332"/>
    </row>
    <row r="277" spans="1:6" x14ac:dyDescent="0.3">
      <c r="A277" s="4" t="str">
        <f>Dt_Pes!A271</f>
        <v/>
      </c>
      <c r="B277" t="str">
        <f>IF(Dt_Pes!B271&lt;&gt;0,Dt_Pes!B271,"")</f>
        <v/>
      </c>
      <c r="C277" s="4" t="str">
        <f>IF(Dt_Pes!D271&lt;&gt;0,Dt_Pes!D271,"")</f>
        <v/>
      </c>
      <c r="D277" s="45"/>
      <c r="E277" s="338"/>
      <c r="F277" s="332"/>
    </row>
    <row r="278" spans="1:6" x14ac:dyDescent="0.3">
      <c r="A278" s="4" t="str">
        <f>Dt_Pes!A272</f>
        <v/>
      </c>
      <c r="B278" t="str">
        <f>IF(Dt_Pes!B272&lt;&gt;0,Dt_Pes!B272,"")</f>
        <v/>
      </c>
      <c r="C278" s="4" t="str">
        <f>IF(Dt_Pes!D272&lt;&gt;0,Dt_Pes!D272,"")</f>
        <v/>
      </c>
      <c r="D278" s="45"/>
      <c r="E278" s="338"/>
      <c r="F278" s="332"/>
    </row>
    <row r="279" spans="1:6" x14ac:dyDescent="0.3">
      <c r="A279" s="4" t="str">
        <f>Dt_Pes!A273</f>
        <v/>
      </c>
      <c r="B279" t="str">
        <f>IF(Dt_Pes!B273&lt;&gt;0,Dt_Pes!B273,"")</f>
        <v/>
      </c>
      <c r="C279" s="4" t="str">
        <f>IF(Dt_Pes!D273&lt;&gt;0,Dt_Pes!D273,"")</f>
        <v/>
      </c>
      <c r="D279" s="45"/>
      <c r="E279" s="338"/>
      <c r="F279" s="332"/>
    </row>
    <row r="280" spans="1:6" x14ac:dyDescent="0.3">
      <c r="A280" s="4" t="str">
        <f>Dt_Pes!A274</f>
        <v/>
      </c>
      <c r="B280" t="str">
        <f>IF(Dt_Pes!B274&lt;&gt;0,Dt_Pes!B274,"")</f>
        <v/>
      </c>
      <c r="C280" s="4" t="str">
        <f>IF(Dt_Pes!D274&lt;&gt;0,Dt_Pes!D274,"")</f>
        <v/>
      </c>
      <c r="D280" s="45"/>
      <c r="E280" s="338"/>
      <c r="F280" s="332"/>
    </row>
    <row r="281" spans="1:6" x14ac:dyDescent="0.3">
      <c r="A281" s="4" t="str">
        <f>Dt_Pes!A275</f>
        <v/>
      </c>
      <c r="B281" t="str">
        <f>IF(Dt_Pes!B275&lt;&gt;0,Dt_Pes!B275,"")</f>
        <v/>
      </c>
      <c r="C281" s="4" t="str">
        <f>IF(Dt_Pes!D275&lt;&gt;0,Dt_Pes!D275,"")</f>
        <v/>
      </c>
      <c r="D281" s="45"/>
      <c r="E281" s="338"/>
      <c r="F281" s="332"/>
    </row>
    <row r="282" spans="1:6" x14ac:dyDescent="0.3">
      <c r="A282" s="4" t="str">
        <f>Dt_Pes!A276</f>
        <v/>
      </c>
      <c r="B282" t="str">
        <f>IF(Dt_Pes!B276&lt;&gt;0,Dt_Pes!B276,"")</f>
        <v/>
      </c>
      <c r="C282" s="4" t="str">
        <f>IF(Dt_Pes!D276&lt;&gt;0,Dt_Pes!D276,"")</f>
        <v/>
      </c>
      <c r="D282" s="45"/>
      <c r="E282" s="338"/>
      <c r="F282" s="332"/>
    </row>
    <row r="283" spans="1:6" x14ac:dyDescent="0.3">
      <c r="A283" s="4" t="str">
        <f>Dt_Pes!A277</f>
        <v/>
      </c>
      <c r="B283" t="str">
        <f>IF(Dt_Pes!B277&lt;&gt;0,Dt_Pes!B277,"")</f>
        <v/>
      </c>
      <c r="C283" s="4" t="str">
        <f>IF(Dt_Pes!D277&lt;&gt;0,Dt_Pes!D277,"")</f>
        <v/>
      </c>
      <c r="D283" s="45"/>
      <c r="E283" s="338"/>
      <c r="F283" s="332"/>
    </row>
    <row r="284" spans="1:6" x14ac:dyDescent="0.3">
      <c r="A284" s="4" t="str">
        <f>Dt_Pes!A278</f>
        <v/>
      </c>
      <c r="B284" t="str">
        <f>IF(Dt_Pes!B278&lt;&gt;0,Dt_Pes!B278,"")</f>
        <v/>
      </c>
      <c r="C284" s="4" t="str">
        <f>IF(Dt_Pes!D278&lt;&gt;0,Dt_Pes!D278,"")</f>
        <v/>
      </c>
      <c r="D284" s="45"/>
      <c r="E284" s="338"/>
      <c r="F284" s="332"/>
    </row>
    <row r="285" spans="1:6" x14ac:dyDescent="0.3">
      <c r="A285" s="4" t="str">
        <f>Dt_Pes!A279</f>
        <v/>
      </c>
      <c r="B285" t="str">
        <f>IF(Dt_Pes!B279&lt;&gt;0,Dt_Pes!B279,"")</f>
        <v/>
      </c>
      <c r="C285" s="4" t="str">
        <f>IF(Dt_Pes!D279&lt;&gt;0,Dt_Pes!D279,"")</f>
        <v/>
      </c>
      <c r="D285" s="45"/>
      <c r="E285" s="338"/>
      <c r="F285" s="332"/>
    </row>
    <row r="286" spans="1:6" x14ac:dyDescent="0.3">
      <c r="A286" s="4" t="str">
        <f>Dt_Pes!A280</f>
        <v/>
      </c>
      <c r="B286" t="str">
        <f>IF(Dt_Pes!B280&lt;&gt;0,Dt_Pes!B280,"")</f>
        <v/>
      </c>
      <c r="C286" s="4" t="str">
        <f>IF(Dt_Pes!D280&lt;&gt;0,Dt_Pes!D280,"")</f>
        <v/>
      </c>
      <c r="D286" s="45"/>
      <c r="E286" s="338"/>
      <c r="F286" s="332"/>
    </row>
    <row r="287" spans="1:6" x14ac:dyDescent="0.3">
      <c r="A287" s="4" t="str">
        <f>Dt_Pes!A281</f>
        <v/>
      </c>
      <c r="B287" t="str">
        <f>IF(Dt_Pes!B281&lt;&gt;0,Dt_Pes!B281,"")</f>
        <v/>
      </c>
      <c r="C287" s="4" t="str">
        <f>IF(Dt_Pes!D281&lt;&gt;0,Dt_Pes!D281,"")</f>
        <v/>
      </c>
      <c r="D287" s="45"/>
      <c r="E287" s="338"/>
      <c r="F287" s="332"/>
    </row>
    <row r="288" spans="1:6" x14ac:dyDescent="0.3">
      <c r="A288" s="4" t="str">
        <f>Dt_Pes!A282</f>
        <v/>
      </c>
      <c r="B288" t="str">
        <f>IF(Dt_Pes!B282&lt;&gt;0,Dt_Pes!B282,"")</f>
        <v/>
      </c>
      <c r="C288" s="4" t="str">
        <f>IF(Dt_Pes!D282&lt;&gt;0,Dt_Pes!D282,"")</f>
        <v/>
      </c>
      <c r="D288" s="45"/>
      <c r="E288" s="338"/>
      <c r="F288" s="332"/>
    </row>
    <row r="289" spans="1:6" x14ac:dyDescent="0.3">
      <c r="A289" s="4" t="str">
        <f>Dt_Pes!A283</f>
        <v/>
      </c>
      <c r="B289" t="str">
        <f>IF(Dt_Pes!B283&lt;&gt;0,Dt_Pes!B283,"")</f>
        <v/>
      </c>
      <c r="C289" s="4" t="str">
        <f>IF(Dt_Pes!D283&lt;&gt;0,Dt_Pes!D283,"")</f>
        <v/>
      </c>
      <c r="D289" s="45"/>
      <c r="E289" s="338"/>
      <c r="F289" s="332"/>
    </row>
    <row r="290" spans="1:6" x14ac:dyDescent="0.3">
      <c r="A290" s="4" t="str">
        <f>Dt_Pes!A284</f>
        <v/>
      </c>
      <c r="B290" t="str">
        <f>IF(Dt_Pes!B284&lt;&gt;0,Dt_Pes!B284,"")</f>
        <v/>
      </c>
      <c r="C290" s="4" t="str">
        <f>IF(Dt_Pes!D284&lt;&gt;0,Dt_Pes!D284,"")</f>
        <v/>
      </c>
      <c r="D290" s="45"/>
      <c r="E290" s="338"/>
      <c r="F290" s="332"/>
    </row>
    <row r="291" spans="1:6" x14ac:dyDescent="0.3">
      <c r="A291" s="4" t="str">
        <f>Dt_Pes!A285</f>
        <v/>
      </c>
      <c r="B291" t="str">
        <f>IF(Dt_Pes!B285&lt;&gt;0,Dt_Pes!B285,"")</f>
        <v/>
      </c>
      <c r="C291" s="4" t="str">
        <f>IF(Dt_Pes!D285&lt;&gt;0,Dt_Pes!D285,"")</f>
        <v/>
      </c>
      <c r="D291" s="45"/>
      <c r="E291" s="338"/>
      <c r="F291" s="332"/>
    </row>
    <row r="292" spans="1:6" x14ac:dyDescent="0.3">
      <c r="A292" s="4" t="str">
        <f>Dt_Pes!A286</f>
        <v/>
      </c>
      <c r="B292" t="str">
        <f>IF(Dt_Pes!B286&lt;&gt;0,Dt_Pes!B286,"")</f>
        <v/>
      </c>
      <c r="C292" s="4" t="str">
        <f>IF(Dt_Pes!D286&lt;&gt;0,Dt_Pes!D286,"")</f>
        <v/>
      </c>
      <c r="D292" s="45"/>
      <c r="E292" s="338"/>
      <c r="F292" s="332"/>
    </row>
    <row r="293" spans="1:6" x14ac:dyDescent="0.3">
      <c r="A293" s="4" t="str">
        <f>Dt_Pes!A287</f>
        <v/>
      </c>
      <c r="B293" t="str">
        <f>IF(Dt_Pes!B287&lt;&gt;0,Dt_Pes!B287,"")</f>
        <v/>
      </c>
      <c r="C293" s="4" t="str">
        <f>IF(Dt_Pes!D287&lt;&gt;0,Dt_Pes!D287,"")</f>
        <v/>
      </c>
      <c r="D293" s="45"/>
      <c r="E293" s="338"/>
      <c r="F293" s="332"/>
    </row>
    <row r="294" spans="1:6" x14ac:dyDescent="0.3">
      <c r="A294" s="4" t="str">
        <f>Dt_Pes!A288</f>
        <v/>
      </c>
      <c r="B294" t="str">
        <f>IF(Dt_Pes!B288&lt;&gt;0,Dt_Pes!B288,"")</f>
        <v/>
      </c>
      <c r="C294" s="4" t="str">
        <f>IF(Dt_Pes!D288&lt;&gt;0,Dt_Pes!D288,"")</f>
        <v/>
      </c>
      <c r="D294" s="45"/>
      <c r="E294" s="338"/>
      <c r="F294" s="332"/>
    </row>
    <row r="295" spans="1:6" x14ac:dyDescent="0.3">
      <c r="A295" s="4" t="str">
        <f>Dt_Pes!A289</f>
        <v/>
      </c>
      <c r="B295" t="str">
        <f>IF(Dt_Pes!B289&lt;&gt;0,Dt_Pes!B289,"")</f>
        <v/>
      </c>
      <c r="C295" s="4" t="str">
        <f>IF(Dt_Pes!D289&lt;&gt;0,Dt_Pes!D289,"")</f>
        <v/>
      </c>
      <c r="D295" s="45"/>
      <c r="E295" s="338"/>
      <c r="F295" s="332"/>
    </row>
    <row r="296" spans="1:6" x14ac:dyDescent="0.3">
      <c r="A296" s="4" t="str">
        <f>Dt_Pes!A290</f>
        <v/>
      </c>
      <c r="B296" t="str">
        <f>IF(Dt_Pes!B290&lt;&gt;0,Dt_Pes!B290,"")</f>
        <v/>
      </c>
      <c r="C296" s="4" t="str">
        <f>IF(Dt_Pes!D290&lt;&gt;0,Dt_Pes!D290,"")</f>
        <v/>
      </c>
      <c r="D296" s="45"/>
      <c r="E296" s="338"/>
      <c r="F296" s="332"/>
    </row>
    <row r="297" spans="1:6" x14ac:dyDescent="0.3">
      <c r="A297" s="4" t="str">
        <f>Dt_Pes!A291</f>
        <v/>
      </c>
      <c r="B297" t="str">
        <f>IF(Dt_Pes!B291&lt;&gt;0,Dt_Pes!B291,"")</f>
        <v/>
      </c>
      <c r="C297" s="4" t="str">
        <f>IF(Dt_Pes!D291&lt;&gt;0,Dt_Pes!D291,"")</f>
        <v/>
      </c>
      <c r="D297" s="45"/>
      <c r="E297" s="338"/>
      <c r="F297" s="332"/>
    </row>
    <row r="298" spans="1:6" x14ac:dyDescent="0.3">
      <c r="A298" s="4" t="str">
        <f>Dt_Pes!A292</f>
        <v/>
      </c>
      <c r="B298" t="str">
        <f>IF(Dt_Pes!B292&lt;&gt;0,Dt_Pes!B292,"")</f>
        <v/>
      </c>
      <c r="C298" s="4" t="str">
        <f>IF(Dt_Pes!D292&lt;&gt;0,Dt_Pes!D292,"")</f>
        <v/>
      </c>
      <c r="D298" s="45"/>
      <c r="E298" s="338"/>
      <c r="F298" s="332"/>
    </row>
    <row r="299" spans="1:6" x14ac:dyDescent="0.3">
      <c r="A299" s="4" t="str">
        <f>Dt_Pes!A293</f>
        <v/>
      </c>
      <c r="B299" t="str">
        <f>IF(Dt_Pes!B293&lt;&gt;0,Dt_Pes!B293,"")</f>
        <v/>
      </c>
      <c r="C299" s="4" t="str">
        <f>IF(Dt_Pes!D293&lt;&gt;0,Dt_Pes!D293,"")</f>
        <v/>
      </c>
      <c r="D299" s="45"/>
      <c r="E299" s="338"/>
      <c r="F299" s="332"/>
    </row>
    <row r="300" spans="1:6" x14ac:dyDescent="0.3">
      <c r="A300" s="4" t="str">
        <f>Dt_Pes!A294</f>
        <v/>
      </c>
      <c r="B300" t="str">
        <f>IF(Dt_Pes!B294&lt;&gt;0,Dt_Pes!B294,"")</f>
        <v/>
      </c>
      <c r="C300" s="4" t="str">
        <f>IF(Dt_Pes!D294&lt;&gt;0,Dt_Pes!D294,"")</f>
        <v/>
      </c>
      <c r="D300" s="45"/>
      <c r="E300" s="338"/>
      <c r="F300" s="332"/>
    </row>
    <row r="301" spans="1:6" x14ac:dyDescent="0.3">
      <c r="A301" s="4" t="str">
        <f>Dt_Pes!A295</f>
        <v/>
      </c>
      <c r="B301" t="str">
        <f>IF(Dt_Pes!B295&lt;&gt;0,Dt_Pes!B295,"")</f>
        <v/>
      </c>
      <c r="C301" s="4" t="str">
        <f>IF(Dt_Pes!D295&lt;&gt;0,Dt_Pes!D295,"")</f>
        <v/>
      </c>
      <c r="D301" s="45"/>
      <c r="E301" s="338"/>
      <c r="F301" s="332"/>
    </row>
    <row r="302" spans="1:6" x14ac:dyDescent="0.3">
      <c r="A302" s="4" t="str">
        <f>Dt_Pes!A296</f>
        <v/>
      </c>
      <c r="B302" t="str">
        <f>IF(Dt_Pes!B296&lt;&gt;0,Dt_Pes!B296,"")</f>
        <v/>
      </c>
      <c r="C302" s="4" t="str">
        <f>IF(Dt_Pes!D296&lt;&gt;0,Dt_Pes!D296,"")</f>
        <v/>
      </c>
      <c r="D302" s="45"/>
      <c r="E302" s="338"/>
      <c r="F302" s="332"/>
    </row>
    <row r="303" spans="1:6" x14ac:dyDescent="0.3">
      <c r="A303" s="4" t="str">
        <f>Dt_Pes!A297</f>
        <v/>
      </c>
      <c r="B303" t="str">
        <f>IF(Dt_Pes!B297&lt;&gt;0,Dt_Pes!B297,"")</f>
        <v/>
      </c>
      <c r="C303" s="4" t="str">
        <f>IF(Dt_Pes!D297&lt;&gt;0,Dt_Pes!D297,"")</f>
        <v/>
      </c>
      <c r="D303" s="45"/>
      <c r="E303" s="338"/>
      <c r="F303" s="332"/>
    </row>
    <row r="304" spans="1:6" x14ac:dyDescent="0.3">
      <c r="A304" s="4" t="str">
        <f>Dt_Pes!A298</f>
        <v/>
      </c>
      <c r="B304" t="str">
        <f>IF(Dt_Pes!B298&lt;&gt;0,Dt_Pes!B298,"")</f>
        <v/>
      </c>
      <c r="C304" s="4" t="str">
        <f>IF(Dt_Pes!D298&lt;&gt;0,Dt_Pes!D298,"")</f>
        <v/>
      </c>
      <c r="D304" s="45"/>
      <c r="E304" s="338"/>
      <c r="F304" s="332"/>
    </row>
    <row r="305" spans="1:6" x14ac:dyDescent="0.3">
      <c r="A305" s="4" t="str">
        <f>Dt_Pes!A299</f>
        <v/>
      </c>
      <c r="B305" t="str">
        <f>IF(Dt_Pes!B299&lt;&gt;0,Dt_Pes!B299,"")</f>
        <v/>
      </c>
      <c r="C305" s="4" t="str">
        <f>IF(Dt_Pes!D299&lt;&gt;0,Dt_Pes!D299,"")</f>
        <v/>
      </c>
      <c r="D305" s="45"/>
      <c r="E305" s="338"/>
      <c r="F305" s="332"/>
    </row>
    <row r="306" spans="1:6" x14ac:dyDescent="0.3">
      <c r="A306" s="4" t="str">
        <f>Dt_Pes!A300</f>
        <v/>
      </c>
      <c r="B306" t="str">
        <f>IF(Dt_Pes!B300&lt;&gt;0,Dt_Pes!B300,"")</f>
        <v/>
      </c>
      <c r="C306" s="4" t="str">
        <f>IF(Dt_Pes!D300&lt;&gt;0,Dt_Pes!D300,"")</f>
        <v/>
      </c>
      <c r="D306" s="45"/>
      <c r="E306" s="338"/>
      <c r="F306" s="332"/>
    </row>
    <row r="307" spans="1:6" x14ac:dyDescent="0.3">
      <c r="A307" s="4" t="str">
        <f>Dt_Pes!A301</f>
        <v/>
      </c>
      <c r="B307" t="str">
        <f>IF(Dt_Pes!B301&lt;&gt;0,Dt_Pes!B301,"")</f>
        <v/>
      </c>
      <c r="C307" s="4" t="str">
        <f>IF(Dt_Pes!D301&lt;&gt;0,Dt_Pes!D301,"")</f>
        <v/>
      </c>
      <c r="D307" s="45"/>
      <c r="E307" s="338"/>
      <c r="F307" s="332"/>
    </row>
    <row r="308" spans="1:6" x14ac:dyDescent="0.3">
      <c r="A308" s="4" t="str">
        <f>Dt_Pes!A302</f>
        <v/>
      </c>
      <c r="B308" t="str">
        <f>IF(Dt_Pes!B302&lt;&gt;0,Dt_Pes!B302,"")</f>
        <v/>
      </c>
      <c r="C308" s="4" t="str">
        <f>IF(Dt_Pes!D302&lt;&gt;0,Dt_Pes!D302,"")</f>
        <v/>
      </c>
      <c r="D308" s="45"/>
      <c r="E308" s="338"/>
      <c r="F308" s="332"/>
    </row>
    <row r="309" spans="1:6" x14ac:dyDescent="0.3">
      <c r="A309" s="4" t="str">
        <f>Dt_Pes!A303</f>
        <v/>
      </c>
      <c r="B309" t="str">
        <f>IF(Dt_Pes!B303&lt;&gt;0,Dt_Pes!B303,"")</f>
        <v/>
      </c>
      <c r="C309" s="4" t="str">
        <f>IF(Dt_Pes!D303&lt;&gt;0,Dt_Pes!D303,"")</f>
        <v/>
      </c>
      <c r="D309" s="45"/>
      <c r="E309" s="338"/>
      <c r="F309" s="332"/>
    </row>
    <row r="310" spans="1:6" x14ac:dyDescent="0.3">
      <c r="A310" s="4" t="str">
        <f>Dt_Pes!A304</f>
        <v/>
      </c>
      <c r="B310" t="str">
        <f>IF(Dt_Pes!B304&lt;&gt;0,Dt_Pes!B304,"")</f>
        <v/>
      </c>
      <c r="C310" s="4" t="str">
        <f>IF(Dt_Pes!D304&lt;&gt;0,Dt_Pes!D304,"")</f>
        <v/>
      </c>
      <c r="D310" s="45"/>
      <c r="E310" s="338"/>
      <c r="F310" s="332"/>
    </row>
    <row r="311" spans="1:6" x14ac:dyDescent="0.3">
      <c r="A311" s="4" t="str">
        <f>Dt_Pes!A305</f>
        <v/>
      </c>
      <c r="B311" t="str">
        <f>IF(Dt_Pes!B305&lt;&gt;0,Dt_Pes!B305,"")</f>
        <v/>
      </c>
      <c r="C311" s="4" t="str">
        <f>IF(Dt_Pes!D305&lt;&gt;0,Dt_Pes!D305,"")</f>
        <v/>
      </c>
      <c r="D311" s="45"/>
      <c r="E311" s="338"/>
      <c r="F311" s="332"/>
    </row>
    <row r="312" spans="1:6" x14ac:dyDescent="0.3">
      <c r="A312" s="4" t="str">
        <f>Dt_Pes!A306</f>
        <v/>
      </c>
      <c r="B312" t="str">
        <f>IF(Dt_Pes!B306&lt;&gt;0,Dt_Pes!B306,"")</f>
        <v/>
      </c>
      <c r="C312" s="4" t="str">
        <f>IF(Dt_Pes!D306&lt;&gt;0,Dt_Pes!D306,"")</f>
        <v/>
      </c>
      <c r="D312" s="45"/>
      <c r="E312" s="338"/>
      <c r="F312" s="332"/>
    </row>
    <row r="313" spans="1:6" x14ac:dyDescent="0.3">
      <c r="A313" s="4" t="str">
        <f>Dt_Pes!A307</f>
        <v/>
      </c>
      <c r="B313" t="str">
        <f>IF(Dt_Pes!B307&lt;&gt;0,Dt_Pes!B307,"")</f>
        <v/>
      </c>
      <c r="C313" s="4" t="str">
        <f>IF(Dt_Pes!D307&lt;&gt;0,Dt_Pes!D307,"")</f>
        <v/>
      </c>
      <c r="D313" s="45"/>
      <c r="E313" s="338"/>
      <c r="F313" s="332"/>
    </row>
    <row r="314" spans="1:6" x14ac:dyDescent="0.3">
      <c r="A314" s="4" t="str">
        <f>Dt_Pes!A308</f>
        <v/>
      </c>
      <c r="B314" t="str">
        <f>IF(Dt_Pes!B308&lt;&gt;0,Dt_Pes!B308,"")</f>
        <v/>
      </c>
      <c r="C314" s="4" t="str">
        <f>IF(Dt_Pes!D308&lt;&gt;0,Dt_Pes!D308,"")</f>
        <v/>
      </c>
      <c r="D314" s="45"/>
      <c r="E314" s="338"/>
      <c r="F314" s="332"/>
    </row>
    <row r="315" spans="1:6" x14ac:dyDescent="0.3">
      <c r="A315" s="4" t="str">
        <f>Dt_Pes!A309</f>
        <v/>
      </c>
      <c r="B315" t="str">
        <f>IF(Dt_Pes!B309&lt;&gt;0,Dt_Pes!B309,"")</f>
        <v/>
      </c>
      <c r="C315" s="4" t="str">
        <f>IF(Dt_Pes!D309&lt;&gt;0,Dt_Pes!D309,"")</f>
        <v/>
      </c>
      <c r="D315" s="45"/>
      <c r="E315" s="338"/>
      <c r="F315" s="332"/>
    </row>
    <row r="316" spans="1:6" x14ac:dyDescent="0.3">
      <c r="A316" s="4" t="str">
        <f>Dt_Pes!A310</f>
        <v/>
      </c>
      <c r="B316" t="str">
        <f>IF(Dt_Pes!B310&lt;&gt;0,Dt_Pes!B310,"")</f>
        <v/>
      </c>
      <c r="C316" s="4" t="str">
        <f>IF(Dt_Pes!D310&lt;&gt;0,Dt_Pes!D310,"")</f>
        <v/>
      </c>
      <c r="D316" s="45"/>
      <c r="E316" s="338"/>
      <c r="F316" s="332"/>
    </row>
    <row r="317" spans="1:6" x14ac:dyDescent="0.3">
      <c r="A317" s="4" t="str">
        <f>Dt_Pes!A311</f>
        <v/>
      </c>
      <c r="B317" t="str">
        <f>IF(Dt_Pes!B311&lt;&gt;0,Dt_Pes!B311,"")</f>
        <v/>
      </c>
      <c r="C317" s="4" t="str">
        <f>IF(Dt_Pes!D311&lt;&gt;0,Dt_Pes!D311,"")</f>
        <v/>
      </c>
      <c r="D317" s="45"/>
      <c r="E317" s="338"/>
      <c r="F317" s="332"/>
    </row>
    <row r="318" spans="1:6" x14ac:dyDescent="0.3">
      <c r="A318" s="4" t="str">
        <f>Dt_Pes!A312</f>
        <v/>
      </c>
      <c r="B318" t="str">
        <f>IF(Dt_Pes!B312&lt;&gt;0,Dt_Pes!B312,"")</f>
        <v/>
      </c>
      <c r="C318" s="4" t="str">
        <f>IF(Dt_Pes!D312&lt;&gt;0,Dt_Pes!D312,"")</f>
        <v/>
      </c>
      <c r="D318" s="45"/>
      <c r="E318" s="338"/>
      <c r="F318" s="332"/>
    </row>
    <row r="319" spans="1:6" x14ac:dyDescent="0.3">
      <c r="A319" s="4" t="str">
        <f>Dt_Pes!A313</f>
        <v/>
      </c>
      <c r="B319" t="str">
        <f>IF(Dt_Pes!B313&lt;&gt;0,Dt_Pes!B313,"")</f>
        <v/>
      </c>
      <c r="C319" s="4" t="str">
        <f>IF(Dt_Pes!D313&lt;&gt;0,Dt_Pes!D313,"")</f>
        <v/>
      </c>
      <c r="D319" s="45"/>
      <c r="E319" s="338"/>
      <c r="F319" s="332"/>
    </row>
    <row r="320" spans="1:6" x14ac:dyDescent="0.3">
      <c r="A320" s="4" t="str">
        <f>Dt_Pes!A314</f>
        <v/>
      </c>
      <c r="B320" t="str">
        <f>IF(Dt_Pes!B314&lt;&gt;0,Dt_Pes!B314,"")</f>
        <v/>
      </c>
      <c r="C320" s="4" t="str">
        <f>IF(Dt_Pes!D314&lt;&gt;0,Dt_Pes!D314,"")</f>
        <v/>
      </c>
      <c r="D320" s="45"/>
      <c r="E320" s="338"/>
      <c r="F320" s="332"/>
    </row>
    <row r="321" spans="1:6" x14ac:dyDescent="0.3">
      <c r="A321" s="4" t="str">
        <f>Dt_Pes!A315</f>
        <v/>
      </c>
      <c r="B321" t="str">
        <f>IF(Dt_Pes!B315&lt;&gt;0,Dt_Pes!B315,"")</f>
        <v/>
      </c>
      <c r="C321" s="4" t="str">
        <f>IF(Dt_Pes!D315&lt;&gt;0,Dt_Pes!D315,"")</f>
        <v/>
      </c>
      <c r="D321" s="45"/>
      <c r="E321" s="338"/>
      <c r="F321" s="332"/>
    </row>
    <row r="322" spans="1:6" x14ac:dyDescent="0.3">
      <c r="A322" s="4" t="str">
        <f>Dt_Pes!A316</f>
        <v/>
      </c>
      <c r="B322" t="str">
        <f>IF(Dt_Pes!B316&lt;&gt;0,Dt_Pes!B316,"")</f>
        <v/>
      </c>
      <c r="C322" s="4" t="str">
        <f>IF(Dt_Pes!D316&lt;&gt;0,Dt_Pes!D316,"")</f>
        <v/>
      </c>
      <c r="D322" s="45"/>
      <c r="E322" s="338"/>
      <c r="F322" s="332"/>
    </row>
    <row r="323" spans="1:6" x14ac:dyDescent="0.3">
      <c r="A323" s="4" t="str">
        <f>Dt_Pes!A317</f>
        <v/>
      </c>
      <c r="B323" t="str">
        <f>IF(Dt_Pes!B317&lt;&gt;0,Dt_Pes!B317,"")</f>
        <v/>
      </c>
      <c r="C323" s="4" t="str">
        <f>IF(Dt_Pes!D317&lt;&gt;0,Dt_Pes!D317,"")</f>
        <v/>
      </c>
      <c r="D323" s="45"/>
      <c r="E323" s="338"/>
      <c r="F323" s="332"/>
    </row>
    <row r="324" spans="1:6" x14ac:dyDescent="0.3">
      <c r="A324" s="4" t="str">
        <f>Dt_Pes!A318</f>
        <v/>
      </c>
      <c r="B324" t="str">
        <f>IF(Dt_Pes!B318&lt;&gt;0,Dt_Pes!B318,"")</f>
        <v/>
      </c>
      <c r="C324" s="4" t="str">
        <f>IF(Dt_Pes!D318&lt;&gt;0,Dt_Pes!D318,"")</f>
        <v/>
      </c>
      <c r="D324" s="45"/>
      <c r="E324" s="338"/>
      <c r="F324" s="332"/>
    </row>
    <row r="325" spans="1:6" x14ac:dyDescent="0.3">
      <c r="A325" s="4" t="str">
        <f>Dt_Pes!A319</f>
        <v/>
      </c>
      <c r="B325" t="str">
        <f>IF(Dt_Pes!B319&lt;&gt;0,Dt_Pes!B319,"")</f>
        <v/>
      </c>
      <c r="C325" s="4" t="str">
        <f>IF(Dt_Pes!D319&lt;&gt;0,Dt_Pes!D319,"")</f>
        <v/>
      </c>
      <c r="D325" s="45"/>
      <c r="E325" s="338"/>
      <c r="F325" s="332"/>
    </row>
    <row r="326" spans="1:6" x14ac:dyDescent="0.3">
      <c r="A326" s="4" t="str">
        <f>Dt_Pes!A320</f>
        <v/>
      </c>
      <c r="B326" t="str">
        <f>IF(Dt_Pes!B320&lt;&gt;0,Dt_Pes!B320,"")</f>
        <v/>
      </c>
      <c r="C326" s="4" t="str">
        <f>IF(Dt_Pes!D320&lt;&gt;0,Dt_Pes!D320,"")</f>
        <v/>
      </c>
      <c r="D326" s="45"/>
      <c r="E326" s="338"/>
      <c r="F326" s="332"/>
    </row>
    <row r="327" spans="1:6" x14ac:dyDescent="0.3">
      <c r="A327" s="4" t="str">
        <f>Dt_Pes!A321</f>
        <v/>
      </c>
      <c r="B327" t="str">
        <f>IF(Dt_Pes!B321&lt;&gt;0,Dt_Pes!B321,"")</f>
        <v/>
      </c>
      <c r="C327" s="4" t="str">
        <f>IF(Dt_Pes!D321&lt;&gt;0,Dt_Pes!D321,"")</f>
        <v/>
      </c>
      <c r="D327" s="45"/>
      <c r="E327" s="338"/>
      <c r="F327" s="332"/>
    </row>
    <row r="328" spans="1:6" x14ac:dyDescent="0.3">
      <c r="A328" s="4" t="str">
        <f>Dt_Pes!A322</f>
        <v/>
      </c>
      <c r="B328" t="str">
        <f>IF(Dt_Pes!B322&lt;&gt;0,Dt_Pes!B322,"")</f>
        <v/>
      </c>
      <c r="C328" s="4" t="str">
        <f>IF(Dt_Pes!D322&lt;&gt;0,Dt_Pes!D322,"")</f>
        <v/>
      </c>
      <c r="D328" s="45"/>
      <c r="E328" s="338"/>
      <c r="F328" s="332"/>
    </row>
    <row r="329" spans="1:6" x14ac:dyDescent="0.3">
      <c r="A329" s="4" t="str">
        <f>Dt_Pes!A323</f>
        <v/>
      </c>
      <c r="B329" t="str">
        <f>IF(Dt_Pes!B323&lt;&gt;0,Dt_Pes!B323,"")</f>
        <v/>
      </c>
      <c r="C329" s="4" t="str">
        <f>IF(Dt_Pes!D323&lt;&gt;0,Dt_Pes!D323,"")</f>
        <v/>
      </c>
      <c r="D329" s="45"/>
      <c r="E329" s="338"/>
      <c r="F329" s="332"/>
    </row>
    <row r="330" spans="1:6" x14ac:dyDescent="0.3">
      <c r="A330" s="4" t="str">
        <f>Dt_Pes!A324</f>
        <v/>
      </c>
      <c r="B330" t="str">
        <f>IF(Dt_Pes!B324&lt;&gt;0,Dt_Pes!B324,"")</f>
        <v/>
      </c>
      <c r="C330" s="4" t="str">
        <f>IF(Dt_Pes!D324&lt;&gt;0,Dt_Pes!D324,"")</f>
        <v/>
      </c>
      <c r="D330" s="45"/>
      <c r="E330" s="338"/>
      <c r="F330" s="332"/>
    </row>
    <row r="331" spans="1:6" x14ac:dyDescent="0.3">
      <c r="A331" s="4" t="str">
        <f>Dt_Pes!A325</f>
        <v/>
      </c>
      <c r="B331" t="str">
        <f>IF(Dt_Pes!B325&lt;&gt;0,Dt_Pes!B325,"")</f>
        <v/>
      </c>
      <c r="C331" s="4" t="str">
        <f>IF(Dt_Pes!D325&lt;&gt;0,Dt_Pes!D325,"")</f>
        <v/>
      </c>
      <c r="D331" s="45"/>
      <c r="E331" s="338"/>
      <c r="F331" s="332"/>
    </row>
    <row r="332" spans="1:6" x14ac:dyDescent="0.3">
      <c r="A332" s="4" t="str">
        <f>Dt_Pes!A326</f>
        <v/>
      </c>
      <c r="B332" t="str">
        <f>IF(Dt_Pes!B326&lt;&gt;0,Dt_Pes!B326,"")</f>
        <v/>
      </c>
      <c r="C332" s="4" t="str">
        <f>IF(Dt_Pes!D326&lt;&gt;0,Dt_Pes!D326,"")</f>
        <v/>
      </c>
      <c r="D332" s="45"/>
      <c r="E332" s="338"/>
      <c r="F332" s="332"/>
    </row>
    <row r="333" spans="1:6" x14ac:dyDescent="0.3">
      <c r="A333" s="4" t="str">
        <f>Dt_Pes!A327</f>
        <v/>
      </c>
      <c r="B333" t="str">
        <f>IF(Dt_Pes!B327&lt;&gt;0,Dt_Pes!B327,"")</f>
        <v/>
      </c>
      <c r="C333" s="4" t="str">
        <f>IF(Dt_Pes!D327&lt;&gt;0,Dt_Pes!D327,"")</f>
        <v/>
      </c>
      <c r="D333" s="45"/>
      <c r="E333" s="338"/>
      <c r="F333" s="332"/>
    </row>
    <row r="334" spans="1:6" x14ac:dyDescent="0.3">
      <c r="A334" s="4" t="str">
        <f>Dt_Pes!A328</f>
        <v/>
      </c>
      <c r="B334" t="str">
        <f>IF(Dt_Pes!B328&lt;&gt;0,Dt_Pes!B328,"")</f>
        <v/>
      </c>
      <c r="C334" s="4" t="str">
        <f>IF(Dt_Pes!D328&lt;&gt;0,Dt_Pes!D328,"")</f>
        <v/>
      </c>
      <c r="D334" s="45"/>
      <c r="E334" s="338"/>
      <c r="F334" s="332"/>
    </row>
    <row r="335" spans="1:6" x14ac:dyDescent="0.3">
      <c r="A335" s="4" t="str">
        <f>Dt_Pes!A329</f>
        <v/>
      </c>
      <c r="B335" t="str">
        <f>IF(Dt_Pes!B329&lt;&gt;0,Dt_Pes!B329,"")</f>
        <v/>
      </c>
      <c r="C335" s="4" t="str">
        <f>IF(Dt_Pes!D329&lt;&gt;0,Dt_Pes!D329,"")</f>
        <v/>
      </c>
      <c r="D335" s="45"/>
      <c r="E335" s="338"/>
      <c r="F335" s="332"/>
    </row>
    <row r="336" spans="1:6" x14ac:dyDescent="0.3">
      <c r="A336" s="4" t="str">
        <f>Dt_Pes!A330</f>
        <v/>
      </c>
      <c r="B336" t="str">
        <f>IF(Dt_Pes!B330&lt;&gt;0,Dt_Pes!B330,"")</f>
        <v/>
      </c>
      <c r="C336" s="4" t="str">
        <f>IF(Dt_Pes!D330&lt;&gt;0,Dt_Pes!D330,"")</f>
        <v/>
      </c>
      <c r="D336" s="45"/>
      <c r="E336" s="338"/>
      <c r="F336" s="332"/>
    </row>
    <row r="337" spans="1:6" x14ac:dyDescent="0.3">
      <c r="A337" s="4" t="str">
        <f>Dt_Pes!A331</f>
        <v/>
      </c>
      <c r="B337" t="str">
        <f>IF(Dt_Pes!B331&lt;&gt;0,Dt_Pes!B331,"")</f>
        <v/>
      </c>
      <c r="C337" s="4" t="str">
        <f>IF(Dt_Pes!D331&lt;&gt;0,Dt_Pes!D331,"")</f>
        <v/>
      </c>
      <c r="D337" s="45"/>
      <c r="E337" s="338"/>
      <c r="F337" s="332"/>
    </row>
    <row r="338" spans="1:6" x14ac:dyDescent="0.3">
      <c r="A338" s="4" t="str">
        <f>Dt_Pes!A332</f>
        <v/>
      </c>
      <c r="B338" t="str">
        <f>IF(Dt_Pes!B332&lt;&gt;0,Dt_Pes!B332,"")</f>
        <v/>
      </c>
      <c r="C338" s="4" t="str">
        <f>IF(Dt_Pes!D332&lt;&gt;0,Dt_Pes!D332,"")</f>
        <v/>
      </c>
      <c r="D338" s="45"/>
      <c r="E338" s="338"/>
      <c r="F338" s="332"/>
    </row>
    <row r="339" spans="1:6" x14ac:dyDescent="0.3">
      <c r="A339" s="4" t="str">
        <f>Dt_Pes!A333</f>
        <v/>
      </c>
      <c r="B339" t="str">
        <f>IF(Dt_Pes!B333&lt;&gt;0,Dt_Pes!B333,"")</f>
        <v/>
      </c>
      <c r="C339" s="4" t="str">
        <f>IF(Dt_Pes!D333&lt;&gt;0,Dt_Pes!D333,"")</f>
        <v/>
      </c>
      <c r="D339" s="45"/>
      <c r="E339" s="338"/>
      <c r="F339" s="332"/>
    </row>
    <row r="340" spans="1:6" x14ac:dyDescent="0.3">
      <c r="A340" s="4" t="str">
        <f>Dt_Pes!A334</f>
        <v/>
      </c>
      <c r="B340" t="str">
        <f>IF(Dt_Pes!B334&lt;&gt;0,Dt_Pes!B334,"")</f>
        <v/>
      </c>
      <c r="C340" s="4" t="str">
        <f>IF(Dt_Pes!D334&lt;&gt;0,Dt_Pes!D334,"")</f>
        <v/>
      </c>
      <c r="D340" s="45"/>
      <c r="E340" s="338"/>
      <c r="F340" s="332"/>
    </row>
    <row r="341" spans="1:6" x14ac:dyDescent="0.3">
      <c r="A341" s="4" t="str">
        <f>Dt_Pes!A335</f>
        <v/>
      </c>
      <c r="B341" t="str">
        <f>IF(Dt_Pes!B335&lt;&gt;0,Dt_Pes!B335,"")</f>
        <v/>
      </c>
      <c r="C341" s="4" t="str">
        <f>IF(Dt_Pes!D335&lt;&gt;0,Dt_Pes!D335,"")</f>
        <v/>
      </c>
      <c r="D341" s="45"/>
      <c r="E341" s="338"/>
      <c r="F341" s="332"/>
    </row>
    <row r="342" spans="1:6" x14ac:dyDescent="0.3">
      <c r="A342" s="4" t="str">
        <f>Dt_Pes!A336</f>
        <v/>
      </c>
      <c r="B342" t="str">
        <f>IF(Dt_Pes!B336&lt;&gt;0,Dt_Pes!B336,"")</f>
        <v/>
      </c>
      <c r="C342" s="4" t="str">
        <f>IF(Dt_Pes!D336&lt;&gt;0,Dt_Pes!D336,"")</f>
        <v/>
      </c>
      <c r="D342" s="45"/>
      <c r="E342" s="338"/>
      <c r="F342" s="332"/>
    </row>
    <row r="343" spans="1:6" x14ac:dyDescent="0.3">
      <c r="A343" s="4" t="str">
        <f>Dt_Pes!A337</f>
        <v/>
      </c>
      <c r="B343" t="str">
        <f>IF(Dt_Pes!B337&lt;&gt;0,Dt_Pes!B337,"")</f>
        <v/>
      </c>
      <c r="C343" s="4" t="str">
        <f>IF(Dt_Pes!D337&lt;&gt;0,Dt_Pes!D337,"")</f>
        <v/>
      </c>
      <c r="D343" s="45"/>
      <c r="E343" s="338"/>
      <c r="F343" s="332"/>
    </row>
    <row r="344" spans="1:6" x14ac:dyDescent="0.3">
      <c r="A344" s="4" t="str">
        <f>Dt_Pes!A338</f>
        <v/>
      </c>
      <c r="B344" t="str">
        <f>IF(Dt_Pes!B338&lt;&gt;0,Dt_Pes!B338,"")</f>
        <v/>
      </c>
      <c r="C344" s="4" t="str">
        <f>IF(Dt_Pes!D338&lt;&gt;0,Dt_Pes!D338,"")</f>
        <v/>
      </c>
      <c r="D344" s="45"/>
      <c r="E344" s="338"/>
      <c r="F344" s="332"/>
    </row>
    <row r="345" spans="1:6" x14ac:dyDescent="0.3">
      <c r="A345" s="4" t="str">
        <f>Dt_Pes!A339</f>
        <v/>
      </c>
      <c r="B345" t="str">
        <f>IF(Dt_Pes!B339&lt;&gt;0,Dt_Pes!B339,"")</f>
        <v/>
      </c>
      <c r="C345" s="4" t="str">
        <f>IF(Dt_Pes!D339&lt;&gt;0,Dt_Pes!D339,"")</f>
        <v/>
      </c>
      <c r="D345" s="45"/>
      <c r="E345" s="338"/>
      <c r="F345" s="332"/>
    </row>
    <row r="346" spans="1:6" x14ac:dyDescent="0.3">
      <c r="A346" s="4" t="str">
        <f>Dt_Pes!A340</f>
        <v/>
      </c>
      <c r="B346" t="str">
        <f>IF(Dt_Pes!B340&lt;&gt;0,Dt_Pes!B340,"")</f>
        <v/>
      </c>
      <c r="C346" s="4" t="str">
        <f>IF(Dt_Pes!D340&lt;&gt;0,Dt_Pes!D340,"")</f>
        <v/>
      </c>
      <c r="D346" s="45"/>
      <c r="E346" s="338"/>
      <c r="F346" s="332"/>
    </row>
    <row r="347" spans="1:6" x14ac:dyDescent="0.3">
      <c r="A347" s="4" t="str">
        <f>Dt_Pes!A341</f>
        <v/>
      </c>
      <c r="B347" t="str">
        <f>IF(Dt_Pes!B341&lt;&gt;0,Dt_Pes!B341,"")</f>
        <v/>
      </c>
      <c r="C347" s="4" t="str">
        <f>IF(Dt_Pes!D341&lt;&gt;0,Dt_Pes!D341,"")</f>
        <v/>
      </c>
      <c r="D347" s="45"/>
      <c r="E347" s="338"/>
      <c r="F347" s="332"/>
    </row>
    <row r="348" spans="1:6" x14ac:dyDescent="0.3">
      <c r="A348" s="4" t="str">
        <f>Dt_Pes!A342</f>
        <v/>
      </c>
      <c r="B348" t="str">
        <f>IF(Dt_Pes!B342&lt;&gt;0,Dt_Pes!B342,"")</f>
        <v/>
      </c>
      <c r="C348" s="4" t="str">
        <f>IF(Dt_Pes!D342&lt;&gt;0,Dt_Pes!D342,"")</f>
        <v/>
      </c>
      <c r="D348" s="45"/>
      <c r="E348" s="338"/>
      <c r="F348" s="332"/>
    </row>
    <row r="349" spans="1:6" x14ac:dyDescent="0.3">
      <c r="A349" s="4" t="str">
        <f>Dt_Pes!A343</f>
        <v/>
      </c>
      <c r="B349" t="str">
        <f>IF(Dt_Pes!B343&lt;&gt;0,Dt_Pes!B343,"")</f>
        <v/>
      </c>
      <c r="C349" s="4" t="str">
        <f>IF(Dt_Pes!D343&lt;&gt;0,Dt_Pes!D343,"")</f>
        <v/>
      </c>
      <c r="D349" s="45"/>
      <c r="E349" s="338"/>
      <c r="F349" s="332"/>
    </row>
    <row r="350" spans="1:6" x14ac:dyDescent="0.3">
      <c r="A350" s="4" t="str">
        <f>Dt_Pes!A344</f>
        <v/>
      </c>
      <c r="B350" t="str">
        <f>IF(Dt_Pes!B344&lt;&gt;0,Dt_Pes!B344,"")</f>
        <v/>
      </c>
      <c r="C350" s="4" t="str">
        <f>IF(Dt_Pes!D344&lt;&gt;0,Dt_Pes!D344,"")</f>
        <v/>
      </c>
      <c r="D350" s="45"/>
      <c r="E350" s="338"/>
      <c r="F350" s="332"/>
    </row>
    <row r="351" spans="1:6" x14ac:dyDescent="0.3">
      <c r="A351" s="4" t="str">
        <f>Dt_Pes!A345</f>
        <v/>
      </c>
      <c r="B351" t="str">
        <f>IF(Dt_Pes!B345&lt;&gt;0,Dt_Pes!B345,"")</f>
        <v/>
      </c>
      <c r="C351" s="4" t="str">
        <f>IF(Dt_Pes!D345&lt;&gt;0,Dt_Pes!D345,"")</f>
        <v/>
      </c>
      <c r="D351" s="45"/>
      <c r="E351" s="338"/>
      <c r="F351" s="332"/>
    </row>
    <row r="352" spans="1:6" x14ac:dyDescent="0.3">
      <c r="A352" s="4" t="str">
        <f>Dt_Pes!A346</f>
        <v/>
      </c>
      <c r="B352" t="str">
        <f>IF(Dt_Pes!B346&lt;&gt;0,Dt_Pes!B346,"")</f>
        <v/>
      </c>
      <c r="C352" s="4" t="str">
        <f>IF(Dt_Pes!D346&lt;&gt;0,Dt_Pes!D346,"")</f>
        <v/>
      </c>
      <c r="D352" s="45"/>
      <c r="E352" s="338"/>
      <c r="F352" s="332"/>
    </row>
    <row r="353" spans="1:6" x14ac:dyDescent="0.3">
      <c r="A353" s="4" t="str">
        <f>Dt_Pes!A347</f>
        <v/>
      </c>
      <c r="B353" t="str">
        <f>IF(Dt_Pes!B347&lt;&gt;0,Dt_Pes!B347,"")</f>
        <v/>
      </c>
      <c r="C353" s="4" t="str">
        <f>IF(Dt_Pes!D347&lt;&gt;0,Dt_Pes!D347,"")</f>
        <v/>
      </c>
      <c r="D353" s="45"/>
      <c r="E353" s="338"/>
      <c r="F353" s="332"/>
    </row>
    <row r="354" spans="1:6" x14ac:dyDescent="0.3">
      <c r="A354" s="4" t="str">
        <f>Dt_Pes!A348</f>
        <v/>
      </c>
      <c r="B354" t="str">
        <f>IF(Dt_Pes!B348&lt;&gt;0,Dt_Pes!B348,"")</f>
        <v/>
      </c>
      <c r="C354" s="4" t="str">
        <f>IF(Dt_Pes!D348&lt;&gt;0,Dt_Pes!D348,"")</f>
        <v/>
      </c>
      <c r="D354" s="45"/>
      <c r="E354" s="338"/>
      <c r="F354" s="332"/>
    </row>
    <row r="355" spans="1:6" x14ac:dyDescent="0.3">
      <c r="A355" s="4" t="str">
        <f>Dt_Pes!A349</f>
        <v/>
      </c>
      <c r="B355" t="str">
        <f>IF(Dt_Pes!B349&lt;&gt;0,Dt_Pes!B349,"")</f>
        <v/>
      </c>
      <c r="C355" s="4" t="str">
        <f>IF(Dt_Pes!D349&lt;&gt;0,Dt_Pes!D349,"")</f>
        <v/>
      </c>
      <c r="D355" s="45"/>
      <c r="E355" s="338"/>
      <c r="F355" s="332"/>
    </row>
    <row r="356" spans="1:6" x14ac:dyDescent="0.3">
      <c r="A356" s="4" t="str">
        <f>Dt_Pes!A350</f>
        <v/>
      </c>
      <c r="B356" t="str">
        <f>IF(Dt_Pes!B350&lt;&gt;0,Dt_Pes!B350,"")</f>
        <v/>
      </c>
      <c r="C356" s="4" t="str">
        <f>IF(Dt_Pes!D350&lt;&gt;0,Dt_Pes!D350,"")</f>
        <v/>
      </c>
      <c r="D356" s="45"/>
      <c r="E356" s="338"/>
      <c r="F356" s="332"/>
    </row>
    <row r="357" spans="1:6" x14ac:dyDescent="0.3">
      <c r="A357" s="4" t="str">
        <f>Dt_Pes!A351</f>
        <v/>
      </c>
      <c r="B357" t="str">
        <f>IF(Dt_Pes!B351&lt;&gt;0,Dt_Pes!B351,"")</f>
        <v/>
      </c>
      <c r="C357" s="4" t="str">
        <f>IF(Dt_Pes!D351&lt;&gt;0,Dt_Pes!D351,"")</f>
        <v/>
      </c>
      <c r="D357" s="45"/>
      <c r="E357" s="338"/>
      <c r="F357" s="332"/>
    </row>
    <row r="358" spans="1:6" x14ac:dyDescent="0.3">
      <c r="A358" s="4" t="str">
        <f>Dt_Pes!A352</f>
        <v/>
      </c>
      <c r="B358" t="str">
        <f>IF(Dt_Pes!B352&lt;&gt;0,Dt_Pes!B352,"")</f>
        <v/>
      </c>
      <c r="C358" s="4" t="str">
        <f>IF(Dt_Pes!D352&lt;&gt;0,Dt_Pes!D352,"")</f>
        <v/>
      </c>
      <c r="D358" s="45"/>
      <c r="E358" s="338"/>
      <c r="F358" s="332"/>
    </row>
    <row r="359" spans="1:6" x14ac:dyDescent="0.3">
      <c r="A359" s="4" t="str">
        <f>Dt_Pes!A353</f>
        <v/>
      </c>
      <c r="B359" t="str">
        <f>IF(Dt_Pes!B353&lt;&gt;0,Dt_Pes!B353,"")</f>
        <v/>
      </c>
      <c r="C359" s="4" t="str">
        <f>IF(Dt_Pes!D353&lt;&gt;0,Dt_Pes!D353,"")</f>
        <v/>
      </c>
      <c r="D359" s="45"/>
      <c r="E359" s="338"/>
      <c r="F359" s="332"/>
    </row>
    <row r="360" spans="1:6" x14ac:dyDescent="0.3">
      <c r="A360" s="4" t="str">
        <f>Dt_Pes!A354</f>
        <v/>
      </c>
      <c r="B360" t="str">
        <f>IF(Dt_Pes!B354&lt;&gt;0,Dt_Pes!B354,"")</f>
        <v/>
      </c>
      <c r="C360" s="4" t="str">
        <f>IF(Dt_Pes!D354&lt;&gt;0,Dt_Pes!D354,"")</f>
        <v/>
      </c>
      <c r="D360" s="45"/>
      <c r="E360" s="338"/>
      <c r="F360" s="332"/>
    </row>
    <row r="361" spans="1:6" x14ac:dyDescent="0.3">
      <c r="A361" s="4" t="str">
        <f>Dt_Pes!A355</f>
        <v/>
      </c>
      <c r="B361" t="str">
        <f>IF(Dt_Pes!B355&lt;&gt;0,Dt_Pes!B355,"")</f>
        <v/>
      </c>
      <c r="C361" s="4" t="str">
        <f>IF(Dt_Pes!D355&lt;&gt;0,Dt_Pes!D355,"")</f>
        <v/>
      </c>
      <c r="D361" s="45"/>
      <c r="E361" s="338"/>
      <c r="F361" s="332"/>
    </row>
    <row r="362" spans="1:6" x14ac:dyDescent="0.3">
      <c r="A362" s="4" t="str">
        <f>Dt_Pes!A356</f>
        <v/>
      </c>
      <c r="B362" t="str">
        <f>IF(Dt_Pes!B356&lt;&gt;0,Dt_Pes!B356,"")</f>
        <v/>
      </c>
      <c r="C362" s="4" t="str">
        <f>IF(Dt_Pes!D356&lt;&gt;0,Dt_Pes!D356,"")</f>
        <v/>
      </c>
      <c r="D362" s="45"/>
      <c r="E362" s="338"/>
      <c r="F362" s="332"/>
    </row>
    <row r="363" spans="1:6" x14ac:dyDescent="0.3">
      <c r="A363" s="4" t="str">
        <f>Dt_Pes!A357</f>
        <v/>
      </c>
      <c r="B363" t="str">
        <f>IF(Dt_Pes!B357&lt;&gt;0,Dt_Pes!B357,"")</f>
        <v/>
      </c>
      <c r="C363" s="4" t="str">
        <f>IF(Dt_Pes!D357&lt;&gt;0,Dt_Pes!D357,"")</f>
        <v/>
      </c>
      <c r="D363" s="45"/>
      <c r="E363" s="338"/>
      <c r="F363" s="332"/>
    </row>
    <row r="364" spans="1:6" x14ac:dyDescent="0.3">
      <c r="A364" s="4" t="str">
        <f>Dt_Pes!A358</f>
        <v/>
      </c>
      <c r="B364" t="str">
        <f>IF(Dt_Pes!B358&lt;&gt;0,Dt_Pes!B358,"")</f>
        <v/>
      </c>
      <c r="C364" s="4" t="str">
        <f>IF(Dt_Pes!D358&lt;&gt;0,Dt_Pes!D358,"")</f>
        <v/>
      </c>
      <c r="D364" s="45"/>
      <c r="E364" s="338"/>
      <c r="F364" s="332"/>
    </row>
    <row r="365" spans="1:6" x14ac:dyDescent="0.3">
      <c r="A365" s="4" t="str">
        <f>Dt_Pes!A359</f>
        <v/>
      </c>
      <c r="B365" t="str">
        <f>IF(Dt_Pes!B359&lt;&gt;0,Dt_Pes!B359,"")</f>
        <v/>
      </c>
      <c r="C365" s="4" t="str">
        <f>IF(Dt_Pes!D359&lt;&gt;0,Dt_Pes!D359,"")</f>
        <v/>
      </c>
      <c r="D365" s="45"/>
      <c r="E365" s="338"/>
      <c r="F365" s="332"/>
    </row>
    <row r="366" spans="1:6" x14ac:dyDescent="0.3">
      <c r="A366" s="4" t="str">
        <f>Dt_Pes!A360</f>
        <v/>
      </c>
      <c r="B366" t="str">
        <f>IF(Dt_Pes!B360&lt;&gt;0,Dt_Pes!B360,"")</f>
        <v/>
      </c>
      <c r="C366" s="4" t="str">
        <f>IF(Dt_Pes!D360&lt;&gt;0,Dt_Pes!D360,"")</f>
        <v/>
      </c>
      <c r="D366" s="45"/>
      <c r="E366" s="338"/>
      <c r="F366" s="332"/>
    </row>
    <row r="367" spans="1:6" x14ac:dyDescent="0.3">
      <c r="A367" s="4" t="str">
        <f>Dt_Pes!A361</f>
        <v/>
      </c>
      <c r="B367" t="str">
        <f>IF(Dt_Pes!B361&lt;&gt;0,Dt_Pes!B361,"")</f>
        <v/>
      </c>
      <c r="C367" s="4" t="str">
        <f>IF(Dt_Pes!D361&lt;&gt;0,Dt_Pes!D361,"")</f>
        <v/>
      </c>
      <c r="D367" s="45"/>
      <c r="E367" s="338"/>
      <c r="F367" s="332"/>
    </row>
    <row r="368" spans="1:6" x14ac:dyDescent="0.3">
      <c r="A368" s="4" t="str">
        <f>Dt_Pes!A362</f>
        <v/>
      </c>
      <c r="B368" t="str">
        <f>IF(Dt_Pes!B362&lt;&gt;0,Dt_Pes!B362,"")</f>
        <v/>
      </c>
      <c r="C368" s="4" t="str">
        <f>IF(Dt_Pes!D362&lt;&gt;0,Dt_Pes!D362,"")</f>
        <v/>
      </c>
      <c r="D368" s="45"/>
      <c r="E368" s="338"/>
      <c r="F368" s="332"/>
    </row>
    <row r="369" spans="1:6" x14ac:dyDescent="0.3">
      <c r="A369" s="4" t="str">
        <f>Dt_Pes!A363</f>
        <v/>
      </c>
      <c r="B369" t="str">
        <f>IF(Dt_Pes!B363&lt;&gt;0,Dt_Pes!B363,"")</f>
        <v/>
      </c>
      <c r="C369" s="4" t="str">
        <f>IF(Dt_Pes!D363&lt;&gt;0,Dt_Pes!D363,"")</f>
        <v/>
      </c>
      <c r="D369" s="45"/>
      <c r="E369" s="338"/>
      <c r="F369" s="332"/>
    </row>
    <row r="370" spans="1:6" x14ac:dyDescent="0.3">
      <c r="A370" s="4" t="str">
        <f>Dt_Pes!A364</f>
        <v/>
      </c>
      <c r="B370" t="str">
        <f>IF(Dt_Pes!B364&lt;&gt;0,Dt_Pes!B364,"")</f>
        <v/>
      </c>
      <c r="C370" s="4" t="str">
        <f>IF(Dt_Pes!D364&lt;&gt;0,Dt_Pes!D364,"")</f>
        <v/>
      </c>
      <c r="D370" s="45"/>
      <c r="E370" s="338"/>
      <c r="F370" s="332"/>
    </row>
    <row r="371" spans="1:6" x14ac:dyDescent="0.3">
      <c r="A371" s="4" t="str">
        <f>Dt_Pes!A365</f>
        <v/>
      </c>
      <c r="B371" t="str">
        <f>IF(Dt_Pes!B365&lt;&gt;0,Dt_Pes!B365,"")</f>
        <v/>
      </c>
      <c r="C371" s="4" t="str">
        <f>IF(Dt_Pes!D365&lt;&gt;0,Dt_Pes!D365,"")</f>
        <v/>
      </c>
      <c r="D371" s="45"/>
      <c r="E371" s="338"/>
      <c r="F371" s="332"/>
    </row>
    <row r="372" spans="1:6" x14ac:dyDescent="0.3">
      <c r="A372" s="4" t="str">
        <f>Dt_Pes!A366</f>
        <v/>
      </c>
      <c r="B372" t="str">
        <f>IF(Dt_Pes!B366&lt;&gt;0,Dt_Pes!B366,"")</f>
        <v/>
      </c>
      <c r="C372" s="4" t="str">
        <f>IF(Dt_Pes!D366&lt;&gt;0,Dt_Pes!D366,"")</f>
        <v/>
      </c>
      <c r="D372" s="45"/>
      <c r="E372" s="338"/>
      <c r="F372" s="332"/>
    </row>
    <row r="373" spans="1:6" x14ac:dyDescent="0.3">
      <c r="A373" s="4" t="str">
        <f>Dt_Pes!A367</f>
        <v/>
      </c>
      <c r="B373" t="str">
        <f>IF(Dt_Pes!B367&lt;&gt;0,Dt_Pes!B367,"")</f>
        <v/>
      </c>
      <c r="C373" s="4" t="str">
        <f>IF(Dt_Pes!D367&lt;&gt;0,Dt_Pes!D367,"")</f>
        <v/>
      </c>
      <c r="D373" s="45"/>
      <c r="E373" s="338"/>
      <c r="F373" s="332"/>
    </row>
    <row r="374" spans="1:6" x14ac:dyDescent="0.3">
      <c r="A374" s="4" t="str">
        <f>Dt_Pes!A368</f>
        <v/>
      </c>
      <c r="B374" t="str">
        <f>IF(Dt_Pes!B368&lt;&gt;0,Dt_Pes!B368,"")</f>
        <v/>
      </c>
      <c r="C374" s="4" t="str">
        <f>IF(Dt_Pes!D368&lt;&gt;0,Dt_Pes!D368,"")</f>
        <v/>
      </c>
      <c r="D374" s="45"/>
      <c r="E374" s="338"/>
      <c r="F374" s="332"/>
    </row>
    <row r="375" spans="1:6" x14ac:dyDescent="0.3">
      <c r="A375" s="4" t="str">
        <f>Dt_Pes!A369</f>
        <v/>
      </c>
      <c r="B375" t="str">
        <f>IF(Dt_Pes!B369&lt;&gt;0,Dt_Pes!B369,"")</f>
        <v/>
      </c>
      <c r="C375" s="4" t="str">
        <f>IF(Dt_Pes!D369&lt;&gt;0,Dt_Pes!D369,"")</f>
        <v/>
      </c>
      <c r="D375" s="45"/>
      <c r="E375" s="338"/>
      <c r="F375" s="332"/>
    </row>
    <row r="376" spans="1:6" x14ac:dyDescent="0.3">
      <c r="A376" s="4" t="str">
        <f>Dt_Pes!A370</f>
        <v/>
      </c>
      <c r="B376" t="str">
        <f>IF(Dt_Pes!B370&lt;&gt;0,Dt_Pes!B370,"")</f>
        <v/>
      </c>
      <c r="C376" s="4" t="str">
        <f>IF(Dt_Pes!D370&lt;&gt;0,Dt_Pes!D370,"")</f>
        <v/>
      </c>
      <c r="D376" s="45"/>
      <c r="E376" s="338"/>
      <c r="F376" s="332"/>
    </row>
    <row r="377" spans="1:6" x14ac:dyDescent="0.3">
      <c r="A377" s="4" t="str">
        <f>Dt_Pes!A371</f>
        <v/>
      </c>
      <c r="B377" t="str">
        <f>IF(Dt_Pes!B371&lt;&gt;0,Dt_Pes!B371,"")</f>
        <v/>
      </c>
      <c r="C377" s="4" t="str">
        <f>IF(Dt_Pes!D371&lt;&gt;0,Dt_Pes!D371,"")</f>
        <v/>
      </c>
      <c r="D377" s="45"/>
      <c r="E377" s="338"/>
      <c r="F377" s="332"/>
    </row>
    <row r="378" spans="1:6" x14ac:dyDescent="0.3">
      <c r="A378" s="4" t="str">
        <f>Dt_Pes!A372</f>
        <v/>
      </c>
      <c r="B378" t="str">
        <f>IF(Dt_Pes!B372&lt;&gt;0,Dt_Pes!B372,"")</f>
        <v/>
      </c>
      <c r="C378" s="4" t="str">
        <f>IF(Dt_Pes!D372&lt;&gt;0,Dt_Pes!D372,"")</f>
        <v/>
      </c>
      <c r="D378" s="45"/>
      <c r="E378" s="338"/>
      <c r="F378" s="332"/>
    </row>
    <row r="379" spans="1:6" x14ac:dyDescent="0.3">
      <c r="A379" s="4" t="str">
        <f>Dt_Pes!A373</f>
        <v/>
      </c>
      <c r="B379" t="str">
        <f>IF(Dt_Pes!B373&lt;&gt;0,Dt_Pes!B373,"")</f>
        <v/>
      </c>
      <c r="C379" s="4" t="str">
        <f>IF(Dt_Pes!D373&lt;&gt;0,Dt_Pes!D373,"")</f>
        <v/>
      </c>
      <c r="D379" s="45"/>
      <c r="E379" s="338"/>
      <c r="F379" s="332"/>
    </row>
    <row r="380" spans="1:6" x14ac:dyDescent="0.3">
      <c r="A380" s="4" t="str">
        <f>Dt_Pes!A374</f>
        <v/>
      </c>
      <c r="B380" t="str">
        <f>IF(Dt_Pes!B374&lt;&gt;0,Dt_Pes!B374,"")</f>
        <v/>
      </c>
      <c r="C380" s="4" t="str">
        <f>IF(Dt_Pes!D374&lt;&gt;0,Dt_Pes!D374,"")</f>
        <v/>
      </c>
      <c r="D380" s="45"/>
      <c r="E380" s="338"/>
      <c r="F380" s="332"/>
    </row>
    <row r="381" spans="1:6" x14ac:dyDescent="0.3">
      <c r="A381" s="4" t="str">
        <f>Dt_Pes!A375</f>
        <v/>
      </c>
      <c r="B381" t="str">
        <f>IF(Dt_Pes!B375&lt;&gt;0,Dt_Pes!B375,"")</f>
        <v/>
      </c>
      <c r="C381" s="4" t="str">
        <f>IF(Dt_Pes!D375&lt;&gt;0,Dt_Pes!D375,"")</f>
        <v/>
      </c>
      <c r="D381" s="45"/>
      <c r="E381" s="338"/>
      <c r="F381" s="332"/>
    </row>
    <row r="382" spans="1:6" x14ac:dyDescent="0.3">
      <c r="A382" s="4" t="str">
        <f>Dt_Pes!A376</f>
        <v/>
      </c>
      <c r="B382" t="str">
        <f>IF(Dt_Pes!B376&lt;&gt;0,Dt_Pes!B376,"")</f>
        <v/>
      </c>
      <c r="C382" s="4" t="str">
        <f>IF(Dt_Pes!D376&lt;&gt;0,Dt_Pes!D376,"")</f>
        <v/>
      </c>
      <c r="D382" s="45"/>
      <c r="E382" s="338"/>
      <c r="F382" s="332"/>
    </row>
    <row r="383" spans="1:6" x14ac:dyDescent="0.3">
      <c r="A383" s="4" t="str">
        <f>Dt_Pes!A377</f>
        <v/>
      </c>
      <c r="B383" t="str">
        <f>IF(Dt_Pes!B377&lt;&gt;0,Dt_Pes!B377,"")</f>
        <v/>
      </c>
      <c r="C383" s="4" t="str">
        <f>IF(Dt_Pes!D377&lt;&gt;0,Dt_Pes!D377,"")</f>
        <v/>
      </c>
      <c r="D383" s="45"/>
      <c r="E383" s="338"/>
      <c r="F383" s="332"/>
    </row>
    <row r="384" spans="1:6" x14ac:dyDescent="0.3">
      <c r="A384" s="4" t="str">
        <f>Dt_Pes!A378</f>
        <v/>
      </c>
      <c r="B384" t="str">
        <f>IF(Dt_Pes!B378&lt;&gt;0,Dt_Pes!B378,"")</f>
        <v/>
      </c>
      <c r="C384" s="4" t="str">
        <f>IF(Dt_Pes!D378&lt;&gt;0,Dt_Pes!D378,"")</f>
        <v/>
      </c>
      <c r="D384" s="45"/>
      <c r="E384" s="338"/>
      <c r="F384" s="332"/>
    </row>
    <row r="385" spans="1:6" x14ac:dyDescent="0.3">
      <c r="A385" s="4" t="str">
        <f>Dt_Pes!A379</f>
        <v/>
      </c>
      <c r="B385" t="str">
        <f>IF(Dt_Pes!B379&lt;&gt;0,Dt_Pes!B379,"")</f>
        <v/>
      </c>
      <c r="C385" s="4" t="str">
        <f>IF(Dt_Pes!D379&lt;&gt;0,Dt_Pes!D379,"")</f>
        <v/>
      </c>
      <c r="D385" s="45"/>
      <c r="E385" s="338"/>
      <c r="F385" s="332"/>
    </row>
    <row r="386" spans="1:6" x14ac:dyDescent="0.3">
      <c r="A386" s="4" t="str">
        <f>Dt_Pes!A380</f>
        <v/>
      </c>
      <c r="B386" t="str">
        <f>IF(Dt_Pes!B380&lt;&gt;0,Dt_Pes!B380,"")</f>
        <v/>
      </c>
      <c r="C386" s="4" t="str">
        <f>IF(Dt_Pes!D380&lt;&gt;0,Dt_Pes!D380,"")</f>
        <v/>
      </c>
      <c r="D386" s="45"/>
      <c r="E386" s="338"/>
      <c r="F386" s="332"/>
    </row>
    <row r="387" spans="1:6" x14ac:dyDescent="0.3">
      <c r="A387" s="4" t="str">
        <f>Dt_Pes!A381</f>
        <v/>
      </c>
      <c r="B387" t="str">
        <f>IF(Dt_Pes!B381&lt;&gt;0,Dt_Pes!B381,"")</f>
        <v/>
      </c>
      <c r="C387" s="4" t="str">
        <f>IF(Dt_Pes!D381&lt;&gt;0,Dt_Pes!D381,"")</f>
        <v/>
      </c>
      <c r="D387" s="45"/>
      <c r="E387" s="338"/>
      <c r="F387" s="332"/>
    </row>
    <row r="388" spans="1:6" x14ac:dyDescent="0.3">
      <c r="A388" s="4" t="str">
        <f>Dt_Pes!A382</f>
        <v/>
      </c>
      <c r="B388" t="str">
        <f>IF(Dt_Pes!B382&lt;&gt;0,Dt_Pes!B382,"")</f>
        <v/>
      </c>
      <c r="C388" s="4" t="str">
        <f>IF(Dt_Pes!D382&lt;&gt;0,Dt_Pes!D382,"")</f>
        <v/>
      </c>
      <c r="D388" s="45"/>
      <c r="E388" s="338"/>
      <c r="F388" s="332"/>
    </row>
    <row r="389" spans="1:6" x14ac:dyDescent="0.3">
      <c r="A389" s="4" t="str">
        <f>Dt_Pes!A383</f>
        <v/>
      </c>
      <c r="B389" t="str">
        <f>IF(Dt_Pes!B383&lt;&gt;0,Dt_Pes!B383,"")</f>
        <v/>
      </c>
      <c r="C389" s="4" t="str">
        <f>IF(Dt_Pes!D383&lt;&gt;0,Dt_Pes!D383,"")</f>
        <v/>
      </c>
      <c r="D389" s="45"/>
      <c r="E389" s="338"/>
      <c r="F389" s="332"/>
    </row>
    <row r="390" spans="1:6" x14ac:dyDescent="0.3">
      <c r="A390" s="4" t="str">
        <f>Dt_Pes!A384</f>
        <v/>
      </c>
      <c r="B390" t="str">
        <f>IF(Dt_Pes!B384&lt;&gt;0,Dt_Pes!B384,"")</f>
        <v/>
      </c>
      <c r="C390" s="4" t="str">
        <f>IF(Dt_Pes!D384&lt;&gt;0,Dt_Pes!D384,"")</f>
        <v/>
      </c>
      <c r="D390" s="45"/>
      <c r="E390" s="338"/>
      <c r="F390" s="332"/>
    </row>
    <row r="391" spans="1:6" x14ac:dyDescent="0.3">
      <c r="A391" s="4" t="str">
        <f>Dt_Pes!A385</f>
        <v/>
      </c>
      <c r="B391" t="str">
        <f>IF(Dt_Pes!B385&lt;&gt;0,Dt_Pes!B385,"")</f>
        <v/>
      </c>
      <c r="C391" s="4" t="str">
        <f>IF(Dt_Pes!D385&lt;&gt;0,Dt_Pes!D385,"")</f>
        <v/>
      </c>
      <c r="D391" s="45"/>
      <c r="E391" s="338"/>
      <c r="F391" s="332"/>
    </row>
    <row r="392" spans="1:6" x14ac:dyDescent="0.3">
      <c r="A392" s="4" t="str">
        <f>Dt_Pes!A386</f>
        <v/>
      </c>
      <c r="B392" t="str">
        <f>IF(Dt_Pes!B386&lt;&gt;0,Dt_Pes!B386,"")</f>
        <v/>
      </c>
      <c r="C392" s="4" t="str">
        <f>IF(Dt_Pes!D386&lt;&gt;0,Dt_Pes!D386,"")</f>
        <v/>
      </c>
      <c r="D392" s="45"/>
      <c r="E392" s="338"/>
      <c r="F392" s="332"/>
    </row>
    <row r="393" spans="1:6" x14ac:dyDescent="0.3">
      <c r="A393" s="4" t="str">
        <f>Dt_Pes!A387</f>
        <v/>
      </c>
      <c r="B393" t="str">
        <f>IF(Dt_Pes!B387&lt;&gt;0,Dt_Pes!B387,"")</f>
        <v/>
      </c>
      <c r="C393" s="4" t="str">
        <f>IF(Dt_Pes!D387&lt;&gt;0,Dt_Pes!D387,"")</f>
        <v/>
      </c>
      <c r="D393" s="45"/>
      <c r="E393" s="338"/>
      <c r="F393" s="332"/>
    </row>
    <row r="394" spans="1:6" x14ac:dyDescent="0.3">
      <c r="A394" s="4" t="str">
        <f>Dt_Pes!A388</f>
        <v/>
      </c>
      <c r="B394" t="str">
        <f>IF(Dt_Pes!B388&lt;&gt;0,Dt_Pes!B388,"")</f>
        <v/>
      </c>
      <c r="C394" s="4" t="str">
        <f>IF(Dt_Pes!D388&lt;&gt;0,Dt_Pes!D388,"")</f>
        <v/>
      </c>
      <c r="D394" s="45"/>
      <c r="E394" s="338"/>
      <c r="F394" s="332"/>
    </row>
    <row r="395" spans="1:6" x14ac:dyDescent="0.3">
      <c r="A395" s="4" t="str">
        <f>Dt_Pes!A389</f>
        <v/>
      </c>
      <c r="B395" t="str">
        <f>IF(Dt_Pes!B389&lt;&gt;0,Dt_Pes!B389,"")</f>
        <v/>
      </c>
      <c r="C395" s="4" t="str">
        <f>IF(Dt_Pes!D389&lt;&gt;0,Dt_Pes!D389,"")</f>
        <v/>
      </c>
      <c r="D395" s="45"/>
      <c r="E395" s="338"/>
      <c r="F395" s="332"/>
    </row>
    <row r="396" spans="1:6" x14ac:dyDescent="0.3">
      <c r="A396" s="4" t="str">
        <f>Dt_Pes!A390</f>
        <v/>
      </c>
      <c r="B396" t="str">
        <f>IF(Dt_Pes!B390&lt;&gt;0,Dt_Pes!B390,"")</f>
        <v/>
      </c>
      <c r="C396" s="4" t="str">
        <f>IF(Dt_Pes!D390&lt;&gt;0,Dt_Pes!D390,"")</f>
        <v/>
      </c>
      <c r="D396" s="45"/>
      <c r="E396" s="338"/>
      <c r="F396" s="332"/>
    </row>
    <row r="397" spans="1:6" x14ac:dyDescent="0.3">
      <c r="A397" s="4" t="str">
        <f>Dt_Pes!A391</f>
        <v/>
      </c>
      <c r="B397" t="str">
        <f>IF(Dt_Pes!B391&lt;&gt;0,Dt_Pes!B391,"")</f>
        <v/>
      </c>
      <c r="C397" s="4" t="str">
        <f>IF(Dt_Pes!D391&lt;&gt;0,Dt_Pes!D391,"")</f>
        <v/>
      </c>
      <c r="D397" s="45"/>
      <c r="E397" s="338"/>
      <c r="F397" s="332"/>
    </row>
    <row r="398" spans="1:6" x14ac:dyDescent="0.3">
      <c r="A398" s="4" t="str">
        <f>Dt_Pes!A392</f>
        <v/>
      </c>
      <c r="B398" t="str">
        <f>IF(Dt_Pes!B392&lt;&gt;0,Dt_Pes!B392,"")</f>
        <v/>
      </c>
      <c r="C398" s="4" t="str">
        <f>IF(Dt_Pes!D392&lt;&gt;0,Dt_Pes!D392,"")</f>
        <v/>
      </c>
      <c r="D398" s="45"/>
      <c r="E398" s="338"/>
      <c r="F398" s="332"/>
    </row>
    <row r="399" spans="1:6" x14ac:dyDescent="0.3">
      <c r="A399" s="4" t="str">
        <f>Dt_Pes!A393</f>
        <v/>
      </c>
      <c r="B399" t="str">
        <f>IF(Dt_Pes!B393&lt;&gt;0,Dt_Pes!B393,"")</f>
        <v/>
      </c>
      <c r="C399" s="4" t="str">
        <f>IF(Dt_Pes!D393&lt;&gt;0,Dt_Pes!D393,"")</f>
        <v/>
      </c>
      <c r="D399" s="45"/>
      <c r="E399" s="338"/>
      <c r="F399" s="332"/>
    </row>
    <row r="400" spans="1:6" x14ac:dyDescent="0.3">
      <c r="A400" s="4" t="str">
        <f>Dt_Pes!A394</f>
        <v/>
      </c>
      <c r="B400" t="str">
        <f>IF(Dt_Pes!B394&lt;&gt;0,Dt_Pes!B394,"")</f>
        <v/>
      </c>
      <c r="C400" s="4" t="str">
        <f>IF(Dt_Pes!D394&lt;&gt;0,Dt_Pes!D394,"")</f>
        <v/>
      </c>
      <c r="D400" s="45"/>
      <c r="E400" s="338"/>
      <c r="F400" s="332"/>
    </row>
    <row r="401" spans="1:6" x14ac:dyDescent="0.3">
      <c r="A401" s="4" t="str">
        <f>Dt_Pes!A395</f>
        <v/>
      </c>
      <c r="B401" t="str">
        <f>IF(Dt_Pes!B395&lt;&gt;0,Dt_Pes!B395,"")</f>
        <v/>
      </c>
      <c r="C401" s="4" t="str">
        <f>IF(Dt_Pes!D395&lt;&gt;0,Dt_Pes!D395,"")</f>
        <v/>
      </c>
      <c r="D401" s="45"/>
      <c r="E401" s="338"/>
      <c r="F401" s="332"/>
    </row>
    <row r="402" spans="1:6" x14ac:dyDescent="0.3">
      <c r="A402" s="4" t="str">
        <f>Dt_Pes!A396</f>
        <v/>
      </c>
      <c r="B402" t="str">
        <f>IF(Dt_Pes!B396&lt;&gt;0,Dt_Pes!B396,"")</f>
        <v/>
      </c>
      <c r="C402" s="4" t="str">
        <f>IF(Dt_Pes!D396&lt;&gt;0,Dt_Pes!D396,"")</f>
        <v/>
      </c>
      <c r="D402" s="45"/>
      <c r="E402" s="338"/>
      <c r="F402" s="332"/>
    </row>
    <row r="403" spans="1:6" x14ac:dyDescent="0.3">
      <c r="A403" s="4" t="str">
        <f>Dt_Pes!A397</f>
        <v/>
      </c>
      <c r="B403" t="str">
        <f>IF(Dt_Pes!B397&lt;&gt;0,Dt_Pes!B397,"")</f>
        <v/>
      </c>
      <c r="C403" s="4" t="str">
        <f>IF(Dt_Pes!D397&lt;&gt;0,Dt_Pes!D397,"")</f>
        <v/>
      </c>
      <c r="D403" s="45"/>
      <c r="E403" s="338"/>
      <c r="F403" s="332"/>
    </row>
    <row r="404" spans="1:6" x14ac:dyDescent="0.3">
      <c r="A404" s="4" t="str">
        <f>Dt_Pes!A398</f>
        <v/>
      </c>
      <c r="B404" t="str">
        <f>IF(Dt_Pes!B398&lt;&gt;0,Dt_Pes!B398,"")</f>
        <v/>
      </c>
      <c r="C404" s="4" t="str">
        <f>IF(Dt_Pes!D398&lt;&gt;0,Dt_Pes!D398,"")</f>
        <v/>
      </c>
      <c r="D404" s="45"/>
      <c r="E404" s="338"/>
      <c r="F404" s="332"/>
    </row>
    <row r="405" spans="1:6" x14ac:dyDescent="0.3">
      <c r="A405" s="4" t="str">
        <f>Dt_Pes!A399</f>
        <v/>
      </c>
      <c r="B405" t="str">
        <f>IF(Dt_Pes!B399&lt;&gt;0,Dt_Pes!B399,"")</f>
        <v/>
      </c>
      <c r="C405" s="4" t="str">
        <f>IF(Dt_Pes!D399&lt;&gt;0,Dt_Pes!D399,"")</f>
        <v/>
      </c>
      <c r="D405" s="45"/>
      <c r="E405" s="338"/>
      <c r="F405" s="332"/>
    </row>
    <row r="406" spans="1:6" x14ac:dyDescent="0.3">
      <c r="A406" s="4" t="str">
        <f>Dt_Pes!A400</f>
        <v/>
      </c>
      <c r="B406" t="str">
        <f>IF(Dt_Pes!B400&lt;&gt;0,Dt_Pes!B400,"")</f>
        <v/>
      </c>
      <c r="C406" s="4" t="str">
        <f>IF(Dt_Pes!D400&lt;&gt;0,Dt_Pes!D400,"")</f>
        <v/>
      </c>
      <c r="D406" s="45"/>
      <c r="E406" s="338"/>
      <c r="F406" s="332"/>
    </row>
    <row r="407" spans="1:6" x14ac:dyDescent="0.3">
      <c r="A407" s="4" t="str">
        <f>Dt_Pes!A401</f>
        <v/>
      </c>
      <c r="B407" t="str">
        <f>IF(Dt_Pes!B401&lt;&gt;0,Dt_Pes!B401,"")</f>
        <v/>
      </c>
      <c r="C407" s="4" t="str">
        <f>IF(Dt_Pes!D401&lt;&gt;0,Dt_Pes!D401,"")</f>
        <v/>
      </c>
      <c r="D407" s="45"/>
      <c r="E407" s="338"/>
      <c r="F407" s="332"/>
    </row>
    <row r="408" spans="1:6" x14ac:dyDescent="0.3">
      <c r="A408" s="4" t="str">
        <f>Dt_Pes!A402</f>
        <v/>
      </c>
      <c r="B408" t="str">
        <f>IF(Dt_Pes!B402&lt;&gt;0,Dt_Pes!B402,"")</f>
        <v/>
      </c>
      <c r="C408" s="4" t="str">
        <f>IF(Dt_Pes!D402&lt;&gt;0,Dt_Pes!D402,"")</f>
        <v/>
      </c>
      <c r="D408" s="45"/>
      <c r="E408" s="338"/>
      <c r="F408" s="332"/>
    </row>
    <row r="409" spans="1:6" x14ac:dyDescent="0.3">
      <c r="A409" s="4" t="str">
        <f>Dt_Pes!A403</f>
        <v/>
      </c>
      <c r="B409" t="str">
        <f>IF(Dt_Pes!B403&lt;&gt;0,Dt_Pes!B403,"")</f>
        <v/>
      </c>
      <c r="C409" s="4" t="str">
        <f>IF(Dt_Pes!D403&lt;&gt;0,Dt_Pes!D403,"")</f>
        <v/>
      </c>
      <c r="D409" s="45"/>
      <c r="E409" s="338"/>
      <c r="F409" s="332"/>
    </row>
    <row r="410" spans="1:6" x14ac:dyDescent="0.3">
      <c r="A410" s="4" t="str">
        <f>Dt_Pes!A404</f>
        <v/>
      </c>
      <c r="B410" t="str">
        <f>IF(Dt_Pes!B404&lt;&gt;0,Dt_Pes!B404,"")</f>
        <v/>
      </c>
      <c r="C410" s="4" t="str">
        <f>IF(Dt_Pes!D404&lt;&gt;0,Dt_Pes!D404,"")</f>
        <v/>
      </c>
      <c r="D410" s="45"/>
      <c r="E410" s="338"/>
      <c r="F410" s="332"/>
    </row>
    <row r="411" spans="1:6" x14ac:dyDescent="0.3">
      <c r="A411" s="4" t="str">
        <f>Dt_Pes!A405</f>
        <v/>
      </c>
      <c r="B411" t="str">
        <f>IF(Dt_Pes!B405&lt;&gt;0,Dt_Pes!B405,"")</f>
        <v/>
      </c>
      <c r="C411" s="4" t="str">
        <f>IF(Dt_Pes!D405&lt;&gt;0,Dt_Pes!D405,"")</f>
        <v/>
      </c>
      <c r="D411" s="45"/>
      <c r="E411" s="338"/>
      <c r="F411" s="332"/>
    </row>
    <row r="412" spans="1:6" x14ac:dyDescent="0.3">
      <c r="A412" s="4" t="str">
        <f>Dt_Pes!A406</f>
        <v/>
      </c>
      <c r="B412" t="str">
        <f>IF(Dt_Pes!B406&lt;&gt;0,Dt_Pes!B406,"")</f>
        <v/>
      </c>
      <c r="C412" s="4" t="str">
        <f>IF(Dt_Pes!D406&lt;&gt;0,Dt_Pes!D406,"")</f>
        <v/>
      </c>
      <c r="D412" s="45"/>
      <c r="E412" s="338"/>
      <c r="F412" s="332"/>
    </row>
    <row r="413" spans="1:6" x14ac:dyDescent="0.3">
      <c r="A413" s="4" t="str">
        <f>Dt_Pes!A407</f>
        <v/>
      </c>
      <c r="B413" t="str">
        <f>IF(Dt_Pes!B407&lt;&gt;0,Dt_Pes!B407,"")</f>
        <v/>
      </c>
      <c r="C413" s="4" t="str">
        <f>IF(Dt_Pes!D407&lt;&gt;0,Dt_Pes!D407,"")</f>
        <v/>
      </c>
      <c r="D413" s="45"/>
      <c r="E413" s="338"/>
      <c r="F413" s="332"/>
    </row>
    <row r="414" spans="1:6" x14ac:dyDescent="0.3">
      <c r="A414" s="4" t="str">
        <f>Dt_Pes!A408</f>
        <v/>
      </c>
      <c r="B414" t="str">
        <f>IF(Dt_Pes!B408&lt;&gt;0,Dt_Pes!B408,"")</f>
        <v/>
      </c>
      <c r="C414" s="4" t="str">
        <f>IF(Dt_Pes!D408&lt;&gt;0,Dt_Pes!D408,"")</f>
        <v/>
      </c>
      <c r="D414" s="45"/>
      <c r="E414" s="338"/>
      <c r="F414" s="332"/>
    </row>
    <row r="415" spans="1:6" x14ac:dyDescent="0.3">
      <c r="A415" s="4" t="str">
        <f>Dt_Pes!A409</f>
        <v/>
      </c>
      <c r="B415" t="str">
        <f>IF(Dt_Pes!B409&lt;&gt;0,Dt_Pes!B409,"")</f>
        <v/>
      </c>
      <c r="C415" s="4" t="str">
        <f>IF(Dt_Pes!D409&lt;&gt;0,Dt_Pes!D409,"")</f>
        <v/>
      </c>
      <c r="D415" s="45"/>
      <c r="E415" s="338"/>
      <c r="F415" s="332"/>
    </row>
    <row r="416" spans="1:6" x14ac:dyDescent="0.3">
      <c r="A416" s="4" t="str">
        <f>Dt_Pes!A410</f>
        <v/>
      </c>
      <c r="B416" t="str">
        <f>IF(Dt_Pes!B410&lt;&gt;0,Dt_Pes!B410,"")</f>
        <v/>
      </c>
      <c r="C416" s="4" t="str">
        <f>IF(Dt_Pes!D410&lt;&gt;0,Dt_Pes!D410,"")</f>
        <v/>
      </c>
      <c r="D416" s="45"/>
      <c r="E416" s="338"/>
      <c r="F416" s="332"/>
    </row>
    <row r="417" spans="1:6" x14ac:dyDescent="0.3">
      <c r="A417" s="4" t="str">
        <f>Dt_Pes!A411</f>
        <v/>
      </c>
      <c r="B417" t="str">
        <f>IF(Dt_Pes!B411&lt;&gt;0,Dt_Pes!B411,"")</f>
        <v/>
      </c>
      <c r="C417" s="4" t="str">
        <f>IF(Dt_Pes!D411&lt;&gt;0,Dt_Pes!D411,"")</f>
        <v/>
      </c>
      <c r="D417" s="45"/>
      <c r="E417" s="338"/>
      <c r="F417" s="332"/>
    </row>
    <row r="418" spans="1:6" x14ac:dyDescent="0.3">
      <c r="A418" s="4" t="str">
        <f>Dt_Pes!A412</f>
        <v/>
      </c>
      <c r="B418" t="str">
        <f>IF(Dt_Pes!B412&lt;&gt;0,Dt_Pes!B412,"")</f>
        <v/>
      </c>
      <c r="C418" s="4" t="str">
        <f>IF(Dt_Pes!D412&lt;&gt;0,Dt_Pes!D412,"")</f>
        <v/>
      </c>
      <c r="D418" s="45"/>
      <c r="E418" s="338"/>
      <c r="F418" s="332"/>
    </row>
    <row r="419" spans="1:6" x14ac:dyDescent="0.3">
      <c r="A419" s="4" t="str">
        <f>Dt_Pes!A413</f>
        <v/>
      </c>
      <c r="B419" t="str">
        <f>IF(Dt_Pes!B413&lt;&gt;0,Dt_Pes!B413,"")</f>
        <v/>
      </c>
      <c r="C419" s="4" t="str">
        <f>IF(Dt_Pes!D413&lt;&gt;0,Dt_Pes!D413,"")</f>
        <v/>
      </c>
      <c r="D419" s="45"/>
      <c r="E419" s="338"/>
      <c r="F419" s="332"/>
    </row>
    <row r="420" spans="1:6" x14ac:dyDescent="0.3">
      <c r="A420" s="4" t="str">
        <f>Dt_Pes!A414</f>
        <v/>
      </c>
      <c r="B420" t="str">
        <f>IF(Dt_Pes!B414&lt;&gt;0,Dt_Pes!B414,"")</f>
        <v/>
      </c>
      <c r="C420" s="4" t="str">
        <f>IF(Dt_Pes!D414&lt;&gt;0,Dt_Pes!D414,"")</f>
        <v/>
      </c>
      <c r="D420" s="45"/>
      <c r="E420" s="338"/>
      <c r="F420" s="332"/>
    </row>
    <row r="421" spans="1:6" x14ac:dyDescent="0.3">
      <c r="A421" s="4" t="str">
        <f>Dt_Pes!A415</f>
        <v/>
      </c>
      <c r="B421" t="str">
        <f>IF(Dt_Pes!B415&lt;&gt;0,Dt_Pes!B415,"")</f>
        <v/>
      </c>
      <c r="C421" s="4" t="str">
        <f>IF(Dt_Pes!D415&lt;&gt;0,Dt_Pes!D415,"")</f>
        <v/>
      </c>
      <c r="D421" s="45"/>
      <c r="E421" s="338"/>
      <c r="F421" s="332"/>
    </row>
    <row r="422" spans="1:6" x14ac:dyDescent="0.3">
      <c r="A422" s="4" t="str">
        <f>Dt_Pes!A416</f>
        <v/>
      </c>
      <c r="B422" t="str">
        <f>IF(Dt_Pes!B416&lt;&gt;0,Dt_Pes!B416,"")</f>
        <v/>
      </c>
      <c r="C422" s="4" t="str">
        <f>IF(Dt_Pes!D416&lt;&gt;0,Dt_Pes!D416,"")</f>
        <v/>
      </c>
      <c r="D422" s="45"/>
      <c r="E422" s="338"/>
      <c r="F422" s="332"/>
    </row>
    <row r="423" spans="1:6" x14ac:dyDescent="0.3">
      <c r="A423" s="4" t="str">
        <f>Dt_Pes!A417</f>
        <v/>
      </c>
      <c r="B423" t="str">
        <f>IF(Dt_Pes!B417&lt;&gt;0,Dt_Pes!B417,"")</f>
        <v/>
      </c>
      <c r="C423" s="4" t="str">
        <f>IF(Dt_Pes!D417&lt;&gt;0,Dt_Pes!D417,"")</f>
        <v/>
      </c>
      <c r="D423" s="45"/>
      <c r="E423" s="338"/>
      <c r="F423" s="332"/>
    </row>
    <row r="424" spans="1:6" x14ac:dyDescent="0.3">
      <c r="A424" s="4" t="str">
        <f>Dt_Pes!A418</f>
        <v/>
      </c>
      <c r="B424" t="str">
        <f>IF(Dt_Pes!B418&lt;&gt;0,Dt_Pes!B418,"")</f>
        <v/>
      </c>
      <c r="C424" s="4" t="str">
        <f>IF(Dt_Pes!D418&lt;&gt;0,Dt_Pes!D418,"")</f>
        <v/>
      </c>
      <c r="D424" s="45"/>
      <c r="E424" s="338"/>
      <c r="F424" s="332"/>
    </row>
    <row r="425" spans="1:6" x14ac:dyDescent="0.3">
      <c r="A425" s="4" t="str">
        <f>Dt_Pes!A419</f>
        <v/>
      </c>
      <c r="B425" t="str">
        <f>IF(Dt_Pes!B419&lt;&gt;0,Dt_Pes!B419,"")</f>
        <v/>
      </c>
      <c r="C425" s="4" t="str">
        <f>IF(Dt_Pes!D419&lt;&gt;0,Dt_Pes!D419,"")</f>
        <v/>
      </c>
      <c r="D425" s="45"/>
      <c r="E425" s="338"/>
      <c r="F425" s="332"/>
    </row>
    <row r="426" spans="1:6" x14ac:dyDescent="0.3">
      <c r="A426" s="4" t="str">
        <f>Dt_Pes!A420</f>
        <v/>
      </c>
      <c r="B426" t="str">
        <f>IF(Dt_Pes!B420&lt;&gt;0,Dt_Pes!B420,"")</f>
        <v/>
      </c>
      <c r="C426" s="4" t="str">
        <f>IF(Dt_Pes!D420&lt;&gt;0,Dt_Pes!D420,"")</f>
        <v/>
      </c>
      <c r="D426" s="45"/>
      <c r="E426" s="338"/>
      <c r="F426" s="332"/>
    </row>
    <row r="427" spans="1:6" x14ac:dyDescent="0.3">
      <c r="A427" s="4" t="str">
        <f>Dt_Pes!A421</f>
        <v/>
      </c>
      <c r="B427" t="str">
        <f>IF(Dt_Pes!B421&lt;&gt;0,Dt_Pes!B421,"")</f>
        <v/>
      </c>
      <c r="C427" s="4" t="str">
        <f>IF(Dt_Pes!D421&lt;&gt;0,Dt_Pes!D421,"")</f>
        <v/>
      </c>
      <c r="D427" s="45"/>
      <c r="E427" s="338"/>
      <c r="F427" s="332"/>
    </row>
    <row r="428" spans="1:6" x14ac:dyDescent="0.3">
      <c r="A428" s="4" t="str">
        <f>Dt_Pes!A422</f>
        <v/>
      </c>
      <c r="B428" t="str">
        <f>IF(Dt_Pes!B422&lt;&gt;0,Dt_Pes!B422,"")</f>
        <v/>
      </c>
      <c r="C428" s="4" t="str">
        <f>IF(Dt_Pes!D422&lt;&gt;0,Dt_Pes!D422,"")</f>
        <v/>
      </c>
      <c r="D428" s="45"/>
      <c r="E428" s="338"/>
      <c r="F428" s="332"/>
    </row>
    <row r="429" spans="1:6" x14ac:dyDescent="0.3">
      <c r="A429" s="4" t="str">
        <f>Dt_Pes!A423</f>
        <v/>
      </c>
      <c r="B429" t="str">
        <f>IF(Dt_Pes!B423&lt;&gt;0,Dt_Pes!B423,"")</f>
        <v/>
      </c>
      <c r="C429" s="4" t="str">
        <f>IF(Dt_Pes!D423&lt;&gt;0,Dt_Pes!D423,"")</f>
        <v/>
      </c>
      <c r="D429" s="45"/>
      <c r="E429" s="338"/>
      <c r="F429" s="332"/>
    </row>
    <row r="430" spans="1:6" x14ac:dyDescent="0.3">
      <c r="A430" s="4" t="str">
        <f>Dt_Pes!A424</f>
        <v/>
      </c>
      <c r="B430" t="str">
        <f>IF(Dt_Pes!B424&lt;&gt;0,Dt_Pes!B424,"")</f>
        <v/>
      </c>
      <c r="C430" s="4" t="str">
        <f>IF(Dt_Pes!D424&lt;&gt;0,Dt_Pes!D424,"")</f>
        <v/>
      </c>
      <c r="D430" s="45"/>
      <c r="E430" s="338"/>
      <c r="F430" s="332"/>
    </row>
    <row r="431" spans="1:6" x14ac:dyDescent="0.3">
      <c r="A431" s="4" t="str">
        <f>Dt_Pes!A425</f>
        <v/>
      </c>
      <c r="B431" t="str">
        <f>IF(Dt_Pes!B425&lt;&gt;0,Dt_Pes!B425,"")</f>
        <v/>
      </c>
      <c r="C431" s="4" t="str">
        <f>IF(Dt_Pes!D425&lt;&gt;0,Dt_Pes!D425,"")</f>
        <v/>
      </c>
      <c r="D431" s="45"/>
      <c r="E431" s="338"/>
      <c r="F431" s="332"/>
    </row>
    <row r="432" spans="1:6" x14ac:dyDescent="0.3">
      <c r="A432" s="4" t="str">
        <f>Dt_Pes!A426</f>
        <v/>
      </c>
      <c r="B432" t="str">
        <f>IF(Dt_Pes!B426&lt;&gt;0,Dt_Pes!B426,"")</f>
        <v/>
      </c>
      <c r="C432" s="4" t="str">
        <f>IF(Dt_Pes!D426&lt;&gt;0,Dt_Pes!D426,"")</f>
        <v/>
      </c>
      <c r="D432" s="45"/>
      <c r="E432" s="338"/>
      <c r="F432" s="332"/>
    </row>
    <row r="433" spans="1:6" x14ac:dyDescent="0.3">
      <c r="A433" s="4" t="str">
        <f>Dt_Pes!A427</f>
        <v/>
      </c>
      <c r="B433" t="str">
        <f>IF(Dt_Pes!B427&lt;&gt;0,Dt_Pes!B427,"")</f>
        <v/>
      </c>
      <c r="C433" s="4" t="str">
        <f>IF(Dt_Pes!D427&lt;&gt;0,Dt_Pes!D427,"")</f>
        <v/>
      </c>
      <c r="D433" s="45"/>
      <c r="E433" s="338"/>
      <c r="F433" s="332"/>
    </row>
    <row r="434" spans="1:6" x14ac:dyDescent="0.3">
      <c r="A434" s="4" t="str">
        <f>Dt_Pes!A428</f>
        <v/>
      </c>
      <c r="B434" t="str">
        <f>IF(Dt_Pes!B428&lt;&gt;0,Dt_Pes!B428,"")</f>
        <v/>
      </c>
      <c r="C434" s="4" t="str">
        <f>IF(Dt_Pes!D428&lt;&gt;0,Dt_Pes!D428,"")</f>
        <v/>
      </c>
      <c r="D434" s="45"/>
      <c r="E434" s="338"/>
      <c r="F434" s="332"/>
    </row>
    <row r="435" spans="1:6" x14ac:dyDescent="0.3">
      <c r="A435" s="4" t="str">
        <f>Dt_Pes!A429</f>
        <v/>
      </c>
      <c r="B435" t="str">
        <f>IF(Dt_Pes!B429&lt;&gt;0,Dt_Pes!B429,"")</f>
        <v/>
      </c>
      <c r="C435" s="4" t="str">
        <f>IF(Dt_Pes!D429&lt;&gt;0,Dt_Pes!D429,"")</f>
        <v/>
      </c>
      <c r="D435" s="45"/>
      <c r="E435" s="338"/>
      <c r="F435" s="332"/>
    </row>
    <row r="436" spans="1:6" x14ac:dyDescent="0.3">
      <c r="A436" s="4" t="str">
        <f>Dt_Pes!A430</f>
        <v/>
      </c>
      <c r="B436" t="str">
        <f>IF(Dt_Pes!B430&lt;&gt;0,Dt_Pes!B430,"")</f>
        <v/>
      </c>
      <c r="C436" s="4" t="str">
        <f>IF(Dt_Pes!D430&lt;&gt;0,Dt_Pes!D430,"")</f>
        <v/>
      </c>
      <c r="D436" s="45"/>
      <c r="E436" s="338"/>
      <c r="F436" s="332"/>
    </row>
    <row r="437" spans="1:6" x14ac:dyDescent="0.3">
      <c r="A437" s="4" t="str">
        <f>Dt_Pes!A431</f>
        <v/>
      </c>
      <c r="B437" t="str">
        <f>IF(Dt_Pes!B431&lt;&gt;0,Dt_Pes!B431,"")</f>
        <v/>
      </c>
      <c r="C437" s="4" t="str">
        <f>IF(Dt_Pes!D431&lt;&gt;0,Dt_Pes!D431,"")</f>
        <v/>
      </c>
      <c r="D437" s="45"/>
      <c r="E437" s="338"/>
      <c r="F437" s="332"/>
    </row>
    <row r="438" spans="1:6" x14ac:dyDescent="0.3">
      <c r="A438" s="4" t="str">
        <f>Dt_Pes!A432</f>
        <v/>
      </c>
      <c r="B438" t="str">
        <f>IF(Dt_Pes!B432&lt;&gt;0,Dt_Pes!B432,"")</f>
        <v/>
      </c>
      <c r="C438" s="4" t="str">
        <f>IF(Dt_Pes!D432&lt;&gt;0,Dt_Pes!D432,"")</f>
        <v/>
      </c>
      <c r="D438" s="45"/>
      <c r="E438" s="338"/>
      <c r="F438" s="332"/>
    </row>
    <row r="439" spans="1:6" x14ac:dyDescent="0.3">
      <c r="A439" s="4" t="str">
        <f>Dt_Pes!A433</f>
        <v/>
      </c>
      <c r="B439" t="str">
        <f>IF(Dt_Pes!B433&lt;&gt;0,Dt_Pes!B433,"")</f>
        <v/>
      </c>
      <c r="C439" s="4" t="str">
        <f>IF(Dt_Pes!D433&lt;&gt;0,Dt_Pes!D433,"")</f>
        <v/>
      </c>
      <c r="D439" s="45"/>
      <c r="E439" s="338"/>
      <c r="F439" s="332"/>
    </row>
    <row r="440" spans="1:6" x14ac:dyDescent="0.3">
      <c r="A440" s="4" t="str">
        <f>Dt_Pes!A434</f>
        <v/>
      </c>
      <c r="B440" t="str">
        <f>IF(Dt_Pes!B434&lt;&gt;0,Dt_Pes!B434,"")</f>
        <v/>
      </c>
      <c r="C440" s="4" t="str">
        <f>IF(Dt_Pes!D434&lt;&gt;0,Dt_Pes!D434,"")</f>
        <v/>
      </c>
      <c r="D440" s="45"/>
      <c r="E440" s="338"/>
      <c r="F440" s="332"/>
    </row>
    <row r="441" spans="1:6" x14ac:dyDescent="0.3">
      <c r="A441" s="4" t="str">
        <f>Dt_Pes!A435</f>
        <v/>
      </c>
      <c r="B441" t="str">
        <f>IF(Dt_Pes!B435&lt;&gt;0,Dt_Pes!B435,"")</f>
        <v/>
      </c>
      <c r="C441" s="4" t="str">
        <f>IF(Dt_Pes!D435&lt;&gt;0,Dt_Pes!D435,"")</f>
        <v/>
      </c>
      <c r="D441" s="45"/>
      <c r="E441" s="338"/>
      <c r="F441" s="332"/>
    </row>
    <row r="442" spans="1:6" x14ac:dyDescent="0.3">
      <c r="A442" s="4" t="str">
        <f>Dt_Pes!A436</f>
        <v/>
      </c>
      <c r="B442" t="str">
        <f>IF(Dt_Pes!B436&lt;&gt;0,Dt_Pes!B436,"")</f>
        <v/>
      </c>
      <c r="C442" s="4" t="str">
        <f>IF(Dt_Pes!D436&lt;&gt;0,Dt_Pes!D436,"")</f>
        <v/>
      </c>
      <c r="D442" s="45"/>
      <c r="E442" s="338"/>
      <c r="F442" s="332"/>
    </row>
    <row r="443" spans="1:6" x14ac:dyDescent="0.3">
      <c r="A443" s="4" t="str">
        <f>Dt_Pes!A437</f>
        <v/>
      </c>
      <c r="B443" t="str">
        <f>IF(Dt_Pes!B437&lt;&gt;0,Dt_Pes!B437,"")</f>
        <v/>
      </c>
      <c r="C443" s="4" t="str">
        <f>IF(Dt_Pes!D437&lt;&gt;0,Dt_Pes!D437,"")</f>
        <v/>
      </c>
      <c r="D443" s="45"/>
      <c r="E443" s="338"/>
      <c r="F443" s="332"/>
    </row>
    <row r="444" spans="1:6" x14ac:dyDescent="0.3">
      <c r="A444" s="4" t="str">
        <f>Dt_Pes!A438</f>
        <v/>
      </c>
      <c r="B444" t="str">
        <f>IF(Dt_Pes!B438&lt;&gt;0,Dt_Pes!B438,"")</f>
        <v/>
      </c>
      <c r="C444" s="4" t="str">
        <f>IF(Dt_Pes!D438&lt;&gt;0,Dt_Pes!D438,"")</f>
        <v/>
      </c>
      <c r="D444" s="45"/>
      <c r="E444" s="338"/>
      <c r="F444" s="332"/>
    </row>
    <row r="445" spans="1:6" x14ac:dyDescent="0.3">
      <c r="A445" s="4" t="str">
        <f>Dt_Pes!A439</f>
        <v/>
      </c>
      <c r="B445" t="str">
        <f>IF(Dt_Pes!B439&lt;&gt;0,Dt_Pes!B439,"")</f>
        <v/>
      </c>
      <c r="C445" s="4" t="str">
        <f>IF(Dt_Pes!D439&lt;&gt;0,Dt_Pes!D439,"")</f>
        <v/>
      </c>
      <c r="D445" s="45"/>
      <c r="E445" s="338"/>
      <c r="F445" s="332"/>
    </row>
    <row r="446" spans="1:6" x14ac:dyDescent="0.3">
      <c r="A446" s="4" t="str">
        <f>Dt_Pes!A440</f>
        <v/>
      </c>
      <c r="B446" t="str">
        <f>IF(Dt_Pes!B440&lt;&gt;0,Dt_Pes!B440,"")</f>
        <v/>
      </c>
      <c r="C446" s="4" t="str">
        <f>IF(Dt_Pes!D440&lt;&gt;0,Dt_Pes!D440,"")</f>
        <v/>
      </c>
      <c r="D446" s="45"/>
      <c r="E446" s="338"/>
      <c r="F446" s="332"/>
    </row>
    <row r="447" spans="1:6" x14ac:dyDescent="0.3">
      <c r="A447" s="4" t="str">
        <f>Dt_Pes!A441</f>
        <v/>
      </c>
      <c r="B447" t="str">
        <f>IF(Dt_Pes!B441&lt;&gt;0,Dt_Pes!B441,"")</f>
        <v/>
      </c>
      <c r="C447" s="4" t="str">
        <f>IF(Dt_Pes!D441&lt;&gt;0,Dt_Pes!D441,"")</f>
        <v/>
      </c>
      <c r="D447" s="45"/>
      <c r="E447" s="338"/>
      <c r="F447" s="332"/>
    </row>
    <row r="448" spans="1:6" x14ac:dyDescent="0.3">
      <c r="A448" s="4" t="str">
        <f>Dt_Pes!A442</f>
        <v/>
      </c>
      <c r="B448" t="str">
        <f>IF(Dt_Pes!B442&lt;&gt;0,Dt_Pes!B442,"")</f>
        <v/>
      </c>
      <c r="C448" s="4" t="str">
        <f>IF(Dt_Pes!D442&lt;&gt;0,Dt_Pes!D442,"")</f>
        <v/>
      </c>
      <c r="D448" s="45"/>
      <c r="E448" s="338"/>
      <c r="F448" s="332"/>
    </row>
    <row r="449" spans="1:6" x14ac:dyDescent="0.3">
      <c r="A449" s="4" t="str">
        <f>Dt_Pes!A443</f>
        <v/>
      </c>
      <c r="B449" t="str">
        <f>IF(Dt_Pes!B443&lt;&gt;0,Dt_Pes!B443,"")</f>
        <v/>
      </c>
      <c r="C449" s="4" t="str">
        <f>IF(Dt_Pes!D443&lt;&gt;0,Dt_Pes!D443,"")</f>
        <v/>
      </c>
      <c r="D449" s="45"/>
      <c r="E449" s="338"/>
      <c r="F449" s="332"/>
    </row>
    <row r="450" spans="1:6" x14ac:dyDescent="0.3">
      <c r="A450" s="4" t="str">
        <f>Dt_Pes!A444</f>
        <v/>
      </c>
      <c r="B450" t="str">
        <f>IF(Dt_Pes!B444&lt;&gt;0,Dt_Pes!B444,"")</f>
        <v/>
      </c>
      <c r="C450" s="4" t="str">
        <f>IF(Dt_Pes!D444&lt;&gt;0,Dt_Pes!D444,"")</f>
        <v/>
      </c>
      <c r="D450" s="45"/>
      <c r="E450" s="338"/>
      <c r="F450" s="332"/>
    </row>
    <row r="451" spans="1:6" x14ac:dyDescent="0.3">
      <c r="A451" s="4" t="str">
        <f>Dt_Pes!A445</f>
        <v/>
      </c>
      <c r="B451" t="str">
        <f>IF(Dt_Pes!B445&lt;&gt;0,Dt_Pes!B445,"")</f>
        <v/>
      </c>
      <c r="C451" s="4" t="str">
        <f>IF(Dt_Pes!D445&lt;&gt;0,Dt_Pes!D445,"")</f>
        <v/>
      </c>
      <c r="D451" s="45"/>
      <c r="E451" s="338"/>
      <c r="F451" s="332"/>
    </row>
    <row r="452" spans="1:6" x14ac:dyDescent="0.3">
      <c r="A452" s="4" t="str">
        <f>Dt_Pes!A446</f>
        <v/>
      </c>
      <c r="B452" t="str">
        <f>IF(Dt_Pes!B446&lt;&gt;0,Dt_Pes!B446,"")</f>
        <v/>
      </c>
      <c r="C452" s="4" t="str">
        <f>IF(Dt_Pes!D446&lt;&gt;0,Dt_Pes!D446,"")</f>
        <v/>
      </c>
      <c r="D452" s="45"/>
      <c r="E452" s="338"/>
      <c r="F452" s="332"/>
    </row>
    <row r="453" spans="1:6" x14ac:dyDescent="0.3">
      <c r="A453" s="4" t="str">
        <f>Dt_Pes!A447</f>
        <v/>
      </c>
      <c r="B453" t="str">
        <f>IF(Dt_Pes!B447&lt;&gt;0,Dt_Pes!B447,"")</f>
        <v/>
      </c>
      <c r="C453" s="4" t="str">
        <f>IF(Dt_Pes!D447&lt;&gt;0,Dt_Pes!D447,"")</f>
        <v/>
      </c>
      <c r="D453" s="45"/>
      <c r="E453" s="338"/>
      <c r="F453" s="332"/>
    </row>
    <row r="454" spans="1:6" x14ac:dyDescent="0.3">
      <c r="A454" s="4" t="str">
        <f>Dt_Pes!A448</f>
        <v/>
      </c>
      <c r="B454" t="str">
        <f>IF(Dt_Pes!B448&lt;&gt;0,Dt_Pes!B448,"")</f>
        <v/>
      </c>
      <c r="C454" s="4" t="str">
        <f>IF(Dt_Pes!D448&lt;&gt;0,Dt_Pes!D448,"")</f>
        <v/>
      </c>
      <c r="D454" s="45"/>
      <c r="E454" s="338"/>
      <c r="F454" s="332"/>
    </row>
    <row r="455" spans="1:6" x14ac:dyDescent="0.3">
      <c r="A455" s="4" t="str">
        <f>Dt_Pes!A449</f>
        <v/>
      </c>
      <c r="B455" t="str">
        <f>IF(Dt_Pes!B449&lt;&gt;0,Dt_Pes!B449,"")</f>
        <v/>
      </c>
      <c r="C455" s="4" t="str">
        <f>IF(Dt_Pes!D449&lt;&gt;0,Dt_Pes!D449,"")</f>
        <v/>
      </c>
      <c r="D455" s="45"/>
      <c r="E455" s="338"/>
      <c r="F455" s="332"/>
    </row>
    <row r="456" spans="1:6" x14ac:dyDescent="0.3">
      <c r="A456" s="4" t="str">
        <f>Dt_Pes!A450</f>
        <v/>
      </c>
      <c r="B456" t="str">
        <f>IF(Dt_Pes!B450&lt;&gt;0,Dt_Pes!B450,"")</f>
        <v/>
      </c>
      <c r="C456" s="4" t="str">
        <f>IF(Dt_Pes!D450&lt;&gt;0,Dt_Pes!D450,"")</f>
        <v/>
      </c>
      <c r="D456" s="45"/>
      <c r="E456" s="338"/>
      <c r="F456" s="332"/>
    </row>
    <row r="457" spans="1:6" x14ac:dyDescent="0.3">
      <c r="A457" s="4" t="str">
        <f>Dt_Pes!A451</f>
        <v/>
      </c>
      <c r="B457" t="str">
        <f>IF(Dt_Pes!B451&lt;&gt;0,Dt_Pes!B451,"")</f>
        <v/>
      </c>
      <c r="C457" s="4" t="str">
        <f>IF(Dt_Pes!D451&lt;&gt;0,Dt_Pes!D451,"")</f>
        <v/>
      </c>
      <c r="D457" s="45"/>
      <c r="E457" s="338"/>
      <c r="F457" s="332"/>
    </row>
    <row r="458" spans="1:6" x14ac:dyDescent="0.3">
      <c r="A458" s="4" t="str">
        <f>Dt_Pes!A452</f>
        <v/>
      </c>
      <c r="B458" t="str">
        <f>IF(Dt_Pes!B452&lt;&gt;0,Dt_Pes!B452,"")</f>
        <v/>
      </c>
      <c r="C458" s="4" t="str">
        <f>IF(Dt_Pes!D452&lt;&gt;0,Dt_Pes!D452,"")</f>
        <v/>
      </c>
      <c r="D458" s="45"/>
      <c r="E458" s="338"/>
      <c r="F458" s="332"/>
    </row>
    <row r="459" spans="1:6" x14ac:dyDescent="0.3">
      <c r="A459" s="4" t="str">
        <f>Dt_Pes!A453</f>
        <v/>
      </c>
      <c r="B459" t="str">
        <f>IF(Dt_Pes!B453&lt;&gt;0,Dt_Pes!B453,"")</f>
        <v/>
      </c>
      <c r="C459" s="4" t="str">
        <f>IF(Dt_Pes!D453&lt;&gt;0,Dt_Pes!D453,"")</f>
        <v/>
      </c>
      <c r="D459" s="45"/>
      <c r="E459" s="338"/>
      <c r="F459" s="332"/>
    </row>
    <row r="460" spans="1:6" x14ac:dyDescent="0.3">
      <c r="A460" s="4" t="str">
        <f>Dt_Pes!A454</f>
        <v/>
      </c>
      <c r="B460" t="str">
        <f>IF(Dt_Pes!B454&lt;&gt;0,Dt_Pes!B454,"")</f>
        <v/>
      </c>
      <c r="C460" s="4" t="str">
        <f>IF(Dt_Pes!D454&lt;&gt;0,Dt_Pes!D454,"")</f>
        <v/>
      </c>
      <c r="D460" s="45"/>
      <c r="E460" s="338"/>
      <c r="F460" s="332"/>
    </row>
    <row r="461" spans="1:6" x14ac:dyDescent="0.3">
      <c r="A461" s="4" t="str">
        <f>Dt_Pes!A455</f>
        <v/>
      </c>
      <c r="B461" t="str">
        <f>IF(Dt_Pes!B455&lt;&gt;0,Dt_Pes!B455,"")</f>
        <v/>
      </c>
      <c r="C461" s="4" t="str">
        <f>IF(Dt_Pes!D455&lt;&gt;0,Dt_Pes!D455,"")</f>
        <v/>
      </c>
      <c r="D461" s="45"/>
      <c r="E461" s="338"/>
      <c r="F461" s="332"/>
    </row>
    <row r="462" spans="1:6" x14ac:dyDescent="0.3">
      <c r="A462" s="4" t="str">
        <f>Dt_Pes!A456</f>
        <v/>
      </c>
      <c r="B462" t="str">
        <f>IF(Dt_Pes!B456&lt;&gt;0,Dt_Pes!B456,"")</f>
        <v/>
      </c>
      <c r="C462" s="4" t="str">
        <f>IF(Dt_Pes!D456&lt;&gt;0,Dt_Pes!D456,"")</f>
        <v/>
      </c>
      <c r="D462" s="45"/>
      <c r="E462" s="338"/>
      <c r="F462" s="332"/>
    </row>
    <row r="463" spans="1:6" x14ac:dyDescent="0.3">
      <c r="A463" s="4" t="str">
        <f>Dt_Pes!A457</f>
        <v/>
      </c>
      <c r="B463" t="str">
        <f>IF(Dt_Pes!B457&lt;&gt;0,Dt_Pes!B457,"")</f>
        <v/>
      </c>
      <c r="C463" s="4" t="str">
        <f>IF(Dt_Pes!D457&lt;&gt;0,Dt_Pes!D457,"")</f>
        <v/>
      </c>
      <c r="D463" s="45"/>
      <c r="E463" s="338"/>
      <c r="F463" s="332"/>
    </row>
    <row r="464" spans="1:6" x14ac:dyDescent="0.3">
      <c r="A464" s="4" t="str">
        <f>Dt_Pes!A458</f>
        <v/>
      </c>
      <c r="B464" t="str">
        <f>IF(Dt_Pes!B458&lt;&gt;0,Dt_Pes!B458,"")</f>
        <v/>
      </c>
      <c r="C464" s="4" t="str">
        <f>IF(Dt_Pes!D458&lt;&gt;0,Dt_Pes!D458,"")</f>
        <v/>
      </c>
      <c r="D464" s="45"/>
      <c r="E464" s="338"/>
      <c r="F464" s="332"/>
    </row>
    <row r="465" spans="1:6" x14ac:dyDescent="0.3">
      <c r="A465" s="4" t="str">
        <f>Dt_Pes!A459</f>
        <v/>
      </c>
      <c r="B465" t="str">
        <f>IF(Dt_Pes!B459&lt;&gt;0,Dt_Pes!B459,"")</f>
        <v/>
      </c>
      <c r="C465" s="4" t="str">
        <f>IF(Dt_Pes!D459&lt;&gt;0,Dt_Pes!D459,"")</f>
        <v/>
      </c>
      <c r="D465" s="45"/>
      <c r="E465" s="338"/>
      <c r="F465" s="332"/>
    </row>
    <row r="466" spans="1:6" x14ac:dyDescent="0.3">
      <c r="A466" s="4" t="str">
        <f>Dt_Pes!A460</f>
        <v/>
      </c>
      <c r="B466" t="str">
        <f>IF(Dt_Pes!B460&lt;&gt;0,Dt_Pes!B460,"")</f>
        <v/>
      </c>
      <c r="C466" s="4" t="str">
        <f>IF(Dt_Pes!D460&lt;&gt;0,Dt_Pes!D460,"")</f>
        <v/>
      </c>
      <c r="D466" s="45"/>
      <c r="E466" s="338"/>
      <c r="F466" s="332"/>
    </row>
    <row r="467" spans="1:6" x14ac:dyDescent="0.3">
      <c r="A467" s="4" t="str">
        <f>Dt_Pes!A461</f>
        <v/>
      </c>
      <c r="B467" t="str">
        <f>IF(Dt_Pes!B461&lt;&gt;0,Dt_Pes!B461,"")</f>
        <v/>
      </c>
      <c r="C467" s="4" t="str">
        <f>IF(Dt_Pes!D461&lt;&gt;0,Dt_Pes!D461,"")</f>
        <v/>
      </c>
      <c r="D467" s="45"/>
      <c r="E467" s="338"/>
      <c r="F467" s="332"/>
    </row>
    <row r="468" spans="1:6" x14ac:dyDescent="0.3">
      <c r="A468" s="4" t="str">
        <f>Dt_Pes!A462</f>
        <v/>
      </c>
      <c r="B468" t="str">
        <f>IF(Dt_Pes!B462&lt;&gt;0,Dt_Pes!B462,"")</f>
        <v/>
      </c>
      <c r="C468" s="4" t="str">
        <f>IF(Dt_Pes!D462&lt;&gt;0,Dt_Pes!D462,"")</f>
        <v/>
      </c>
      <c r="D468" s="45"/>
      <c r="E468" s="338"/>
      <c r="F468" s="332"/>
    </row>
    <row r="469" spans="1:6" x14ac:dyDescent="0.3">
      <c r="A469" s="4" t="str">
        <f>Dt_Pes!A463</f>
        <v/>
      </c>
      <c r="B469" t="str">
        <f>IF(Dt_Pes!B463&lt;&gt;0,Dt_Pes!B463,"")</f>
        <v/>
      </c>
      <c r="C469" s="4" t="str">
        <f>IF(Dt_Pes!D463&lt;&gt;0,Dt_Pes!D463,"")</f>
        <v/>
      </c>
      <c r="D469" s="45"/>
      <c r="E469" s="338"/>
      <c r="F469" s="332"/>
    </row>
    <row r="470" spans="1:6" x14ac:dyDescent="0.3">
      <c r="A470" s="4" t="str">
        <f>Dt_Pes!A464</f>
        <v/>
      </c>
      <c r="B470" t="str">
        <f>IF(Dt_Pes!B464&lt;&gt;0,Dt_Pes!B464,"")</f>
        <v/>
      </c>
      <c r="C470" s="4" t="str">
        <f>IF(Dt_Pes!D464&lt;&gt;0,Dt_Pes!D464,"")</f>
        <v/>
      </c>
      <c r="D470" s="45"/>
      <c r="E470" s="338"/>
      <c r="F470" s="332"/>
    </row>
    <row r="471" spans="1:6" x14ac:dyDescent="0.3">
      <c r="A471" s="4" t="str">
        <f>Dt_Pes!A465</f>
        <v/>
      </c>
      <c r="B471" t="str">
        <f>IF(Dt_Pes!B465&lt;&gt;0,Dt_Pes!B465,"")</f>
        <v/>
      </c>
      <c r="C471" s="4" t="str">
        <f>IF(Dt_Pes!D465&lt;&gt;0,Dt_Pes!D465,"")</f>
        <v/>
      </c>
      <c r="D471" s="45"/>
      <c r="E471" s="338"/>
      <c r="F471" s="332"/>
    </row>
    <row r="472" spans="1:6" x14ac:dyDescent="0.3">
      <c r="A472" s="4" t="str">
        <f>Dt_Pes!A466</f>
        <v/>
      </c>
      <c r="B472" t="str">
        <f>IF(Dt_Pes!B466&lt;&gt;0,Dt_Pes!B466,"")</f>
        <v/>
      </c>
      <c r="C472" s="4" t="str">
        <f>IF(Dt_Pes!D466&lt;&gt;0,Dt_Pes!D466,"")</f>
        <v/>
      </c>
      <c r="D472" s="45"/>
      <c r="E472" s="338"/>
      <c r="F472" s="332"/>
    </row>
    <row r="473" spans="1:6" x14ac:dyDescent="0.3">
      <c r="A473" s="4" t="str">
        <f>Dt_Pes!A467</f>
        <v/>
      </c>
      <c r="B473" t="str">
        <f>IF(Dt_Pes!B467&lt;&gt;0,Dt_Pes!B467,"")</f>
        <v/>
      </c>
      <c r="C473" s="4" t="str">
        <f>IF(Dt_Pes!D467&lt;&gt;0,Dt_Pes!D467,"")</f>
        <v/>
      </c>
      <c r="D473" s="45"/>
      <c r="E473" s="338"/>
      <c r="F473" s="332"/>
    </row>
    <row r="474" spans="1:6" x14ac:dyDescent="0.3">
      <c r="A474" s="4" t="str">
        <f>Dt_Pes!A468</f>
        <v/>
      </c>
      <c r="B474" t="str">
        <f>IF(Dt_Pes!B468&lt;&gt;0,Dt_Pes!B468,"")</f>
        <v/>
      </c>
      <c r="C474" s="4" t="str">
        <f>IF(Dt_Pes!D468&lt;&gt;0,Dt_Pes!D468,"")</f>
        <v/>
      </c>
      <c r="D474" s="45"/>
      <c r="E474" s="338"/>
      <c r="F474" s="332"/>
    </row>
    <row r="475" spans="1:6" x14ac:dyDescent="0.3">
      <c r="A475" s="4" t="str">
        <f>Dt_Pes!A469</f>
        <v/>
      </c>
      <c r="B475" t="str">
        <f>IF(Dt_Pes!B469&lt;&gt;0,Dt_Pes!B469,"")</f>
        <v/>
      </c>
      <c r="C475" s="4" t="str">
        <f>IF(Dt_Pes!D469&lt;&gt;0,Dt_Pes!D469,"")</f>
        <v/>
      </c>
      <c r="D475" s="45"/>
      <c r="E475" s="338"/>
      <c r="F475" s="332"/>
    </row>
    <row r="476" spans="1:6" x14ac:dyDescent="0.3">
      <c r="A476" s="4" t="str">
        <f>Dt_Pes!A470</f>
        <v/>
      </c>
      <c r="B476" t="str">
        <f>IF(Dt_Pes!B470&lt;&gt;0,Dt_Pes!B470,"")</f>
        <v/>
      </c>
      <c r="C476" s="4" t="str">
        <f>IF(Dt_Pes!D470&lt;&gt;0,Dt_Pes!D470,"")</f>
        <v/>
      </c>
      <c r="D476" s="45"/>
      <c r="E476" s="338"/>
      <c r="F476" s="332"/>
    </row>
    <row r="477" spans="1:6" x14ac:dyDescent="0.3">
      <c r="A477" s="4" t="str">
        <f>Dt_Pes!A471</f>
        <v/>
      </c>
      <c r="B477" t="str">
        <f>IF(Dt_Pes!B471&lt;&gt;0,Dt_Pes!B471,"")</f>
        <v/>
      </c>
      <c r="C477" s="4" t="str">
        <f>IF(Dt_Pes!D471&lt;&gt;0,Dt_Pes!D471,"")</f>
        <v/>
      </c>
      <c r="D477" s="45"/>
      <c r="E477" s="338"/>
      <c r="F477" s="332"/>
    </row>
    <row r="478" spans="1:6" x14ac:dyDescent="0.3">
      <c r="A478" s="4" t="str">
        <f>Dt_Pes!A472</f>
        <v/>
      </c>
      <c r="B478" t="str">
        <f>IF(Dt_Pes!B472&lt;&gt;0,Dt_Pes!B472,"")</f>
        <v/>
      </c>
      <c r="C478" s="4" t="str">
        <f>IF(Dt_Pes!D472&lt;&gt;0,Dt_Pes!D472,"")</f>
        <v/>
      </c>
      <c r="D478" s="45"/>
      <c r="E478" s="338"/>
      <c r="F478" s="332"/>
    </row>
    <row r="479" spans="1:6" x14ac:dyDescent="0.3">
      <c r="A479" s="4" t="str">
        <f>Dt_Pes!A473</f>
        <v/>
      </c>
      <c r="B479" t="str">
        <f>IF(Dt_Pes!B473&lt;&gt;0,Dt_Pes!B473,"")</f>
        <v/>
      </c>
      <c r="C479" s="4" t="str">
        <f>IF(Dt_Pes!D473&lt;&gt;0,Dt_Pes!D473,"")</f>
        <v/>
      </c>
      <c r="D479" s="45"/>
      <c r="E479" s="338"/>
      <c r="F479" s="332"/>
    </row>
    <row r="480" spans="1:6" x14ac:dyDescent="0.3">
      <c r="A480" s="4" t="str">
        <f>Dt_Pes!A474</f>
        <v/>
      </c>
      <c r="B480" t="str">
        <f>IF(Dt_Pes!B474&lt;&gt;0,Dt_Pes!B474,"")</f>
        <v/>
      </c>
      <c r="C480" s="4" t="str">
        <f>IF(Dt_Pes!D474&lt;&gt;0,Dt_Pes!D474,"")</f>
        <v/>
      </c>
      <c r="D480" s="45"/>
      <c r="E480" s="338"/>
      <c r="F480" s="332"/>
    </row>
    <row r="481" spans="1:6" x14ac:dyDescent="0.3">
      <c r="A481" s="4" t="str">
        <f>Dt_Pes!A475</f>
        <v/>
      </c>
      <c r="B481" t="str">
        <f>IF(Dt_Pes!B475&lt;&gt;0,Dt_Pes!B475,"")</f>
        <v/>
      </c>
      <c r="C481" s="4" t="str">
        <f>IF(Dt_Pes!D475&lt;&gt;0,Dt_Pes!D475,"")</f>
        <v/>
      </c>
      <c r="D481" s="45"/>
      <c r="E481" s="338"/>
      <c r="F481" s="332"/>
    </row>
    <row r="482" spans="1:6" x14ac:dyDescent="0.3">
      <c r="A482" s="4" t="str">
        <f>Dt_Pes!A476</f>
        <v/>
      </c>
      <c r="B482" t="str">
        <f>IF(Dt_Pes!B476&lt;&gt;0,Dt_Pes!B476,"")</f>
        <v/>
      </c>
      <c r="C482" s="4" t="str">
        <f>IF(Dt_Pes!D476&lt;&gt;0,Dt_Pes!D476,"")</f>
        <v/>
      </c>
      <c r="D482" s="45"/>
      <c r="E482" s="338"/>
      <c r="F482" s="332"/>
    </row>
    <row r="483" spans="1:6" x14ac:dyDescent="0.3">
      <c r="A483" s="4" t="str">
        <f>Dt_Pes!A477</f>
        <v/>
      </c>
      <c r="B483" t="str">
        <f>IF(Dt_Pes!B477&lt;&gt;0,Dt_Pes!B477,"")</f>
        <v/>
      </c>
      <c r="C483" s="4" t="str">
        <f>IF(Dt_Pes!D477&lt;&gt;0,Dt_Pes!D477,"")</f>
        <v/>
      </c>
      <c r="D483" s="45"/>
      <c r="E483" s="338"/>
      <c r="F483" s="332"/>
    </row>
    <row r="484" spans="1:6" x14ac:dyDescent="0.3">
      <c r="A484" s="4" t="str">
        <f>Dt_Pes!A478</f>
        <v/>
      </c>
      <c r="B484" t="str">
        <f>IF(Dt_Pes!B478&lt;&gt;0,Dt_Pes!B478,"")</f>
        <v/>
      </c>
      <c r="C484" s="4" t="str">
        <f>IF(Dt_Pes!D478&lt;&gt;0,Dt_Pes!D478,"")</f>
        <v/>
      </c>
      <c r="D484" s="45"/>
      <c r="E484" s="338"/>
      <c r="F484" s="332"/>
    </row>
    <row r="485" spans="1:6" x14ac:dyDescent="0.3">
      <c r="A485" s="4" t="str">
        <f>Dt_Pes!A479</f>
        <v/>
      </c>
      <c r="B485" t="str">
        <f>IF(Dt_Pes!B479&lt;&gt;0,Dt_Pes!B479,"")</f>
        <v/>
      </c>
      <c r="C485" s="4" t="str">
        <f>IF(Dt_Pes!D479&lt;&gt;0,Dt_Pes!D479,"")</f>
        <v/>
      </c>
      <c r="D485" s="45"/>
      <c r="E485" s="338"/>
      <c r="F485" s="332"/>
    </row>
    <row r="486" spans="1:6" x14ac:dyDescent="0.3">
      <c r="A486" s="4" t="str">
        <f>Dt_Pes!A480</f>
        <v/>
      </c>
      <c r="B486" t="str">
        <f>IF(Dt_Pes!B480&lt;&gt;0,Dt_Pes!B480,"")</f>
        <v/>
      </c>
      <c r="C486" s="4" t="str">
        <f>IF(Dt_Pes!D480&lt;&gt;0,Dt_Pes!D480,"")</f>
        <v/>
      </c>
      <c r="D486" s="45"/>
      <c r="E486" s="338"/>
      <c r="F486" s="332"/>
    </row>
    <row r="487" spans="1:6" x14ac:dyDescent="0.3">
      <c r="A487" s="4" t="str">
        <f>Dt_Pes!A481</f>
        <v/>
      </c>
      <c r="B487" t="str">
        <f>IF(Dt_Pes!B481&lt;&gt;0,Dt_Pes!B481,"")</f>
        <v/>
      </c>
      <c r="C487" s="4" t="str">
        <f>IF(Dt_Pes!D481&lt;&gt;0,Dt_Pes!D481,"")</f>
        <v/>
      </c>
      <c r="D487" s="45"/>
      <c r="E487" s="338"/>
      <c r="F487" s="332"/>
    </row>
    <row r="488" spans="1:6" x14ac:dyDescent="0.3">
      <c r="A488" s="4" t="str">
        <f>Dt_Pes!A482</f>
        <v/>
      </c>
      <c r="B488" t="str">
        <f>IF(Dt_Pes!B482&lt;&gt;0,Dt_Pes!B482,"")</f>
        <v/>
      </c>
      <c r="C488" s="4" t="str">
        <f>IF(Dt_Pes!D482&lt;&gt;0,Dt_Pes!D482,"")</f>
        <v/>
      </c>
      <c r="D488" s="45"/>
      <c r="E488" s="338"/>
      <c r="F488" s="332"/>
    </row>
    <row r="489" spans="1:6" x14ac:dyDescent="0.3">
      <c r="A489" s="4" t="str">
        <f>Dt_Pes!A483</f>
        <v/>
      </c>
      <c r="B489" t="str">
        <f>IF(Dt_Pes!B483&lt;&gt;0,Dt_Pes!B483,"")</f>
        <v/>
      </c>
      <c r="C489" s="4" t="str">
        <f>IF(Dt_Pes!D483&lt;&gt;0,Dt_Pes!D483,"")</f>
        <v/>
      </c>
      <c r="D489" s="45"/>
      <c r="E489" s="338"/>
      <c r="F489" s="332"/>
    </row>
    <row r="490" spans="1:6" x14ac:dyDescent="0.3">
      <c r="A490" s="4" t="str">
        <f>Dt_Pes!A484</f>
        <v/>
      </c>
      <c r="B490" t="str">
        <f>IF(Dt_Pes!B484&lt;&gt;0,Dt_Pes!B484,"")</f>
        <v/>
      </c>
      <c r="C490" s="4" t="str">
        <f>IF(Dt_Pes!D484&lt;&gt;0,Dt_Pes!D484,"")</f>
        <v/>
      </c>
      <c r="D490" s="45"/>
      <c r="E490" s="338"/>
      <c r="F490" s="332"/>
    </row>
    <row r="491" spans="1:6" x14ac:dyDescent="0.3">
      <c r="A491" s="4" t="str">
        <f>Dt_Pes!A485</f>
        <v/>
      </c>
      <c r="B491" t="str">
        <f>IF(Dt_Pes!B485&lt;&gt;0,Dt_Pes!B485,"")</f>
        <v/>
      </c>
      <c r="C491" s="4" t="str">
        <f>IF(Dt_Pes!D485&lt;&gt;0,Dt_Pes!D485,"")</f>
        <v/>
      </c>
      <c r="D491" s="45"/>
      <c r="E491" s="338"/>
      <c r="F491" s="332"/>
    </row>
    <row r="492" spans="1:6" x14ac:dyDescent="0.3">
      <c r="A492" s="4" t="str">
        <f>Dt_Pes!A486</f>
        <v/>
      </c>
      <c r="B492" t="str">
        <f>IF(Dt_Pes!B486&lt;&gt;0,Dt_Pes!B486,"")</f>
        <v/>
      </c>
      <c r="C492" s="4" t="str">
        <f>IF(Dt_Pes!D486&lt;&gt;0,Dt_Pes!D486,"")</f>
        <v/>
      </c>
      <c r="D492" s="45"/>
      <c r="E492" s="338"/>
      <c r="F492" s="332"/>
    </row>
    <row r="493" spans="1:6" x14ac:dyDescent="0.3">
      <c r="A493" s="4" t="str">
        <f>Dt_Pes!A487</f>
        <v/>
      </c>
      <c r="B493" t="str">
        <f>IF(Dt_Pes!B487&lt;&gt;0,Dt_Pes!B487,"")</f>
        <v/>
      </c>
      <c r="C493" s="4" t="str">
        <f>IF(Dt_Pes!D487&lt;&gt;0,Dt_Pes!D487,"")</f>
        <v/>
      </c>
      <c r="D493" s="45"/>
      <c r="E493" s="338"/>
      <c r="F493" s="332"/>
    </row>
    <row r="494" spans="1:6" x14ac:dyDescent="0.3">
      <c r="A494" s="4" t="str">
        <f>Dt_Pes!A488</f>
        <v/>
      </c>
      <c r="B494" t="str">
        <f>IF(Dt_Pes!B488&lt;&gt;0,Dt_Pes!B488,"")</f>
        <v/>
      </c>
      <c r="C494" s="4" t="str">
        <f>IF(Dt_Pes!D488&lt;&gt;0,Dt_Pes!D488,"")</f>
        <v/>
      </c>
      <c r="D494" s="45"/>
      <c r="E494" s="338"/>
      <c r="F494" s="332"/>
    </row>
    <row r="495" spans="1:6" x14ac:dyDescent="0.3">
      <c r="A495" s="4" t="str">
        <f>Dt_Pes!A489</f>
        <v/>
      </c>
      <c r="B495" t="str">
        <f>IF(Dt_Pes!B489&lt;&gt;0,Dt_Pes!B489,"")</f>
        <v/>
      </c>
      <c r="C495" s="4" t="str">
        <f>IF(Dt_Pes!D489&lt;&gt;0,Dt_Pes!D489,"")</f>
        <v/>
      </c>
      <c r="D495" s="45"/>
      <c r="E495" s="338"/>
      <c r="F495" s="332"/>
    </row>
    <row r="496" spans="1:6" x14ac:dyDescent="0.3">
      <c r="A496" s="4" t="str">
        <f>Dt_Pes!A490</f>
        <v/>
      </c>
      <c r="B496" t="str">
        <f>IF(Dt_Pes!B490&lt;&gt;0,Dt_Pes!B490,"")</f>
        <v/>
      </c>
      <c r="C496" s="4" t="str">
        <f>IF(Dt_Pes!D490&lt;&gt;0,Dt_Pes!D490,"")</f>
        <v/>
      </c>
      <c r="D496" s="45"/>
      <c r="E496" s="338"/>
      <c r="F496" s="332"/>
    </row>
    <row r="497" spans="1:6" x14ac:dyDescent="0.3">
      <c r="A497" s="4" t="str">
        <f>Dt_Pes!A491</f>
        <v/>
      </c>
      <c r="B497" t="str">
        <f>IF(Dt_Pes!B491&lt;&gt;0,Dt_Pes!B491,"")</f>
        <v/>
      </c>
      <c r="C497" s="4" t="str">
        <f>IF(Dt_Pes!D491&lt;&gt;0,Dt_Pes!D491,"")</f>
        <v/>
      </c>
      <c r="D497" s="45"/>
      <c r="E497" s="338"/>
      <c r="F497" s="332"/>
    </row>
    <row r="498" spans="1:6" x14ac:dyDescent="0.3">
      <c r="A498" s="4" t="str">
        <f>Dt_Pes!A492</f>
        <v/>
      </c>
      <c r="B498" t="str">
        <f>IF(Dt_Pes!B492&lt;&gt;0,Dt_Pes!B492,"")</f>
        <v/>
      </c>
      <c r="C498" s="4" t="str">
        <f>IF(Dt_Pes!D492&lt;&gt;0,Dt_Pes!D492,"")</f>
        <v/>
      </c>
      <c r="D498" s="45"/>
      <c r="E498" s="338"/>
      <c r="F498" s="332"/>
    </row>
    <row r="499" spans="1:6" x14ac:dyDescent="0.3">
      <c r="A499" s="4" t="str">
        <f>Dt_Pes!A493</f>
        <v/>
      </c>
      <c r="B499" t="str">
        <f>IF(Dt_Pes!B493&lt;&gt;0,Dt_Pes!B493,"")</f>
        <v/>
      </c>
      <c r="C499" s="4" t="str">
        <f>IF(Dt_Pes!D493&lt;&gt;0,Dt_Pes!D493,"")</f>
        <v/>
      </c>
      <c r="D499" s="45"/>
      <c r="E499" s="338"/>
      <c r="F499" s="332"/>
    </row>
    <row r="500" spans="1:6" x14ac:dyDescent="0.3">
      <c r="A500" s="4" t="str">
        <f>Dt_Pes!A494</f>
        <v/>
      </c>
      <c r="B500" t="str">
        <f>IF(Dt_Pes!B494&lt;&gt;0,Dt_Pes!B494,"")</f>
        <v/>
      </c>
      <c r="C500" s="4" t="str">
        <f>IF(Dt_Pes!D494&lt;&gt;0,Dt_Pes!D494,"")</f>
        <v/>
      </c>
      <c r="D500" s="45"/>
      <c r="E500" s="338"/>
      <c r="F500" s="332"/>
    </row>
    <row r="501" spans="1:6" x14ac:dyDescent="0.3">
      <c r="A501" s="4" t="str">
        <f>Dt_Pes!A495</f>
        <v/>
      </c>
      <c r="B501" t="str">
        <f>IF(Dt_Pes!B495&lt;&gt;0,Dt_Pes!B495,"")</f>
        <v/>
      </c>
      <c r="C501" s="4" t="str">
        <f>IF(Dt_Pes!D495&lt;&gt;0,Dt_Pes!D495,"")</f>
        <v/>
      </c>
      <c r="D501" s="45"/>
      <c r="E501" s="338"/>
      <c r="F501" s="332"/>
    </row>
    <row r="502" spans="1:6" x14ac:dyDescent="0.3">
      <c r="A502" s="4" t="str">
        <f>Dt_Pes!A496</f>
        <v/>
      </c>
      <c r="B502" t="str">
        <f>IF(Dt_Pes!B496&lt;&gt;0,Dt_Pes!B496,"")</f>
        <v/>
      </c>
      <c r="C502" s="4" t="str">
        <f>IF(Dt_Pes!D496&lt;&gt;0,Dt_Pes!D496,"")</f>
        <v/>
      </c>
      <c r="D502" s="45"/>
      <c r="E502" s="338"/>
      <c r="F502" s="332"/>
    </row>
    <row r="503" spans="1:6" x14ac:dyDescent="0.3">
      <c r="A503" s="4" t="str">
        <f>Dt_Pes!A497</f>
        <v/>
      </c>
      <c r="B503" t="str">
        <f>IF(Dt_Pes!B497&lt;&gt;0,Dt_Pes!B497,"")</f>
        <v/>
      </c>
      <c r="C503" s="4" t="str">
        <f>IF(Dt_Pes!D497&lt;&gt;0,Dt_Pes!D497,"")</f>
        <v/>
      </c>
      <c r="D503" s="45"/>
      <c r="E503" s="338"/>
      <c r="F503" s="332"/>
    </row>
    <row r="504" spans="1:6" x14ac:dyDescent="0.3">
      <c r="A504" s="4" t="str">
        <f>Dt_Pes!A498</f>
        <v/>
      </c>
      <c r="B504" t="str">
        <f>IF(Dt_Pes!B498&lt;&gt;0,Dt_Pes!B498,"")</f>
        <v/>
      </c>
      <c r="C504" s="4" t="str">
        <f>IF(Dt_Pes!D498&lt;&gt;0,Dt_Pes!D498,"")</f>
        <v/>
      </c>
      <c r="D504" s="45"/>
      <c r="E504" s="338"/>
      <c r="F504" s="332"/>
    </row>
    <row r="505" spans="1:6" x14ac:dyDescent="0.3">
      <c r="A505" s="4" t="str">
        <f>Dt_Pes!A499</f>
        <v/>
      </c>
      <c r="B505" t="str">
        <f>IF(Dt_Pes!B499&lt;&gt;0,Dt_Pes!B499,"")</f>
        <v/>
      </c>
      <c r="C505" s="4" t="str">
        <f>IF(Dt_Pes!D499&lt;&gt;0,Dt_Pes!D499,"")</f>
        <v/>
      </c>
      <c r="D505" s="45"/>
      <c r="E505" s="338"/>
      <c r="F505" s="332"/>
    </row>
    <row r="506" spans="1:6" x14ac:dyDescent="0.3">
      <c r="A506" s="4" t="str">
        <f>Dt_Pes!A500</f>
        <v/>
      </c>
      <c r="B506" t="str">
        <f>IF(Dt_Pes!B500&lt;&gt;0,Dt_Pes!B500,"")</f>
        <v/>
      </c>
      <c r="C506" s="4" t="str">
        <f>IF(Dt_Pes!D500&lt;&gt;0,Dt_Pes!D500,"")</f>
        <v/>
      </c>
      <c r="D506" s="45"/>
      <c r="E506" s="338"/>
      <c r="F506" s="332"/>
    </row>
    <row r="507" spans="1:6" x14ac:dyDescent="0.3">
      <c r="A507" s="4" t="str">
        <f>Dt_Pes!A501</f>
        <v/>
      </c>
      <c r="B507" t="str">
        <f>IF(Dt_Pes!B501&lt;&gt;0,Dt_Pes!B501,"")</f>
        <v/>
      </c>
      <c r="C507" s="4" t="str">
        <f>IF(Dt_Pes!D501&lt;&gt;0,Dt_Pes!D501,"")</f>
        <v/>
      </c>
      <c r="D507" s="45"/>
      <c r="E507" s="338"/>
      <c r="F507" s="332"/>
    </row>
    <row r="508" spans="1:6" x14ac:dyDescent="0.3">
      <c r="A508" s="4" t="str">
        <f>Dt_Pes!A502</f>
        <v/>
      </c>
      <c r="B508" t="str">
        <f>IF(Dt_Pes!B502&lt;&gt;0,Dt_Pes!B502,"")</f>
        <v/>
      </c>
      <c r="C508" s="4" t="str">
        <f>IF(Dt_Pes!D502&lt;&gt;0,Dt_Pes!D502,"")</f>
        <v/>
      </c>
      <c r="D508" s="45"/>
      <c r="E508" s="338"/>
      <c r="F508" s="332"/>
    </row>
    <row r="509" spans="1:6" x14ac:dyDescent="0.3">
      <c r="A509" s="4" t="str">
        <f>Dt_Pes!A503</f>
        <v/>
      </c>
      <c r="B509" t="str">
        <f>IF(Dt_Pes!B503&lt;&gt;0,Dt_Pes!B503,"")</f>
        <v/>
      </c>
      <c r="C509" s="4" t="str">
        <f>IF(Dt_Pes!D503&lt;&gt;0,Dt_Pes!D503,"")</f>
        <v/>
      </c>
      <c r="D509" s="45"/>
      <c r="E509" s="338"/>
      <c r="F509" s="332"/>
    </row>
    <row r="510" spans="1:6" x14ac:dyDescent="0.3">
      <c r="A510" s="4" t="str">
        <f>Dt_Pes!A504</f>
        <v/>
      </c>
      <c r="B510" t="str">
        <f>IF(Dt_Pes!B504&lt;&gt;0,Dt_Pes!B504,"")</f>
        <v/>
      </c>
      <c r="C510" s="4" t="str">
        <f>IF(Dt_Pes!D504&lt;&gt;0,Dt_Pes!D504,"")</f>
        <v/>
      </c>
      <c r="D510" s="45"/>
      <c r="E510" s="338"/>
      <c r="F510" s="332"/>
    </row>
    <row r="511" spans="1:6" x14ac:dyDescent="0.3">
      <c r="A511" s="4" t="str">
        <f>Dt_Pes!A505</f>
        <v/>
      </c>
      <c r="B511" t="str">
        <f>IF(Dt_Pes!B505&lt;&gt;0,Dt_Pes!B505,"")</f>
        <v/>
      </c>
      <c r="C511" s="4" t="str">
        <f>IF(Dt_Pes!D505&lt;&gt;0,Dt_Pes!D505,"")</f>
        <v/>
      </c>
      <c r="D511" s="45"/>
      <c r="E511" s="338"/>
      <c r="F511" s="332"/>
    </row>
    <row r="512" spans="1:6" x14ac:dyDescent="0.3">
      <c r="A512" s="4" t="str">
        <f>Dt_Pes!A506</f>
        <v/>
      </c>
      <c r="B512" t="str">
        <f>IF(Dt_Pes!B506&lt;&gt;0,Dt_Pes!B506,"")</f>
        <v/>
      </c>
      <c r="C512" s="4" t="str">
        <f>IF(Dt_Pes!D506&lt;&gt;0,Dt_Pes!D506,"")</f>
        <v/>
      </c>
      <c r="D512" s="45"/>
      <c r="E512" s="338"/>
      <c r="F512" s="332"/>
    </row>
    <row r="513" spans="1:6" x14ac:dyDescent="0.3">
      <c r="A513" s="4" t="str">
        <f>Dt_Pes!A507</f>
        <v/>
      </c>
      <c r="B513" t="str">
        <f>IF(Dt_Pes!B507&lt;&gt;0,Dt_Pes!B507,"")</f>
        <v/>
      </c>
      <c r="C513" s="4" t="str">
        <f>IF(Dt_Pes!D507&lt;&gt;0,Dt_Pes!D507,"")</f>
        <v/>
      </c>
      <c r="D513" s="45"/>
      <c r="E513" s="338"/>
      <c r="F513" s="332"/>
    </row>
    <row r="514" spans="1:6" x14ac:dyDescent="0.3">
      <c r="A514" s="4" t="str">
        <f>Dt_Pes!A508</f>
        <v/>
      </c>
      <c r="B514" t="str">
        <f>IF(Dt_Pes!B508&lt;&gt;0,Dt_Pes!B508,"")</f>
        <v/>
      </c>
      <c r="C514" s="4" t="str">
        <f>IF(Dt_Pes!D508&lt;&gt;0,Dt_Pes!D508,"")</f>
        <v/>
      </c>
      <c r="D514" s="45"/>
      <c r="E514" s="338"/>
      <c r="F514" s="332"/>
    </row>
    <row r="515" spans="1:6" x14ac:dyDescent="0.3">
      <c r="A515" s="4" t="str">
        <f>Dt_Pes!A509</f>
        <v/>
      </c>
      <c r="B515" t="str">
        <f>IF(Dt_Pes!B509&lt;&gt;0,Dt_Pes!B509,"")</f>
        <v/>
      </c>
      <c r="C515" s="4" t="str">
        <f>IF(Dt_Pes!D509&lt;&gt;0,Dt_Pes!D509,"")</f>
        <v/>
      </c>
      <c r="D515" s="45"/>
      <c r="E515" s="338"/>
      <c r="F515" s="332"/>
    </row>
    <row r="516" spans="1:6" x14ac:dyDescent="0.3">
      <c r="A516" s="4" t="str">
        <f>Dt_Pes!A510</f>
        <v/>
      </c>
      <c r="B516" t="str">
        <f>IF(Dt_Pes!B510&lt;&gt;0,Dt_Pes!B510,"")</f>
        <v/>
      </c>
      <c r="C516" s="4" t="str">
        <f>IF(Dt_Pes!D510&lt;&gt;0,Dt_Pes!D510,"")</f>
        <v/>
      </c>
      <c r="D516" s="45"/>
      <c r="E516" s="338"/>
      <c r="F516" s="332"/>
    </row>
    <row r="517" spans="1:6" x14ac:dyDescent="0.3">
      <c r="A517" s="4" t="str">
        <f>Dt_Pes!A511</f>
        <v/>
      </c>
      <c r="B517" t="str">
        <f>IF(Dt_Pes!B511&lt;&gt;0,Dt_Pes!B511,"")</f>
        <v/>
      </c>
      <c r="C517" s="4" t="str">
        <f>IF(Dt_Pes!D511&lt;&gt;0,Dt_Pes!D511,"")</f>
        <v/>
      </c>
      <c r="D517" s="45"/>
      <c r="E517" s="338"/>
      <c r="F517" s="332"/>
    </row>
    <row r="518" spans="1:6" x14ac:dyDescent="0.3">
      <c r="A518" s="4" t="str">
        <f>Dt_Pes!A512</f>
        <v/>
      </c>
      <c r="B518" t="str">
        <f>IF(Dt_Pes!B512&lt;&gt;0,Dt_Pes!B512,"")</f>
        <v/>
      </c>
      <c r="C518" s="4" t="str">
        <f>IF(Dt_Pes!D512&lt;&gt;0,Dt_Pes!D512,"")</f>
        <v/>
      </c>
      <c r="D518" s="45"/>
      <c r="E518" s="338"/>
      <c r="F518" s="332"/>
    </row>
    <row r="519" spans="1:6" x14ac:dyDescent="0.3">
      <c r="A519" s="4" t="str">
        <f>Dt_Pes!A513</f>
        <v/>
      </c>
      <c r="B519" t="str">
        <f>IF(Dt_Pes!B513&lt;&gt;0,Dt_Pes!B513,"")</f>
        <v/>
      </c>
      <c r="C519" s="4" t="str">
        <f>IF(Dt_Pes!D513&lt;&gt;0,Dt_Pes!D513,"")</f>
        <v/>
      </c>
      <c r="D519" s="45"/>
      <c r="E519" s="338"/>
      <c r="F519" s="332"/>
    </row>
    <row r="520" spans="1:6" x14ac:dyDescent="0.3">
      <c r="A520" s="4" t="str">
        <f>Dt_Pes!A514</f>
        <v/>
      </c>
      <c r="B520" t="str">
        <f>IF(Dt_Pes!B514&lt;&gt;0,Dt_Pes!B514,"")</f>
        <v/>
      </c>
      <c r="C520" s="4" t="str">
        <f>IF(Dt_Pes!D514&lt;&gt;0,Dt_Pes!D514,"")</f>
        <v/>
      </c>
      <c r="D520" s="45"/>
      <c r="E520" s="338"/>
      <c r="F520" s="332"/>
    </row>
    <row r="521" spans="1:6" x14ac:dyDescent="0.3">
      <c r="A521" s="4" t="str">
        <f>Dt_Pes!A515</f>
        <v/>
      </c>
      <c r="B521" t="str">
        <f>IF(Dt_Pes!B515&lt;&gt;0,Dt_Pes!B515,"")</f>
        <v/>
      </c>
      <c r="C521" s="4" t="str">
        <f>IF(Dt_Pes!D515&lt;&gt;0,Dt_Pes!D515,"")</f>
        <v/>
      </c>
      <c r="D521" s="45"/>
      <c r="E521" s="338"/>
      <c r="F521" s="332"/>
    </row>
    <row r="522" spans="1:6" x14ac:dyDescent="0.3">
      <c r="A522" s="4" t="str">
        <f>Dt_Pes!A516</f>
        <v/>
      </c>
      <c r="B522" t="str">
        <f>IF(Dt_Pes!B516&lt;&gt;0,Dt_Pes!B516,"")</f>
        <v/>
      </c>
      <c r="C522" s="4" t="str">
        <f>IF(Dt_Pes!D516&lt;&gt;0,Dt_Pes!D516,"")</f>
        <v/>
      </c>
      <c r="D522" s="45"/>
      <c r="E522" s="338"/>
      <c r="F522" s="332"/>
    </row>
    <row r="523" spans="1:6" x14ac:dyDescent="0.3">
      <c r="A523" s="4" t="str">
        <f>Dt_Pes!A517</f>
        <v/>
      </c>
      <c r="B523" t="str">
        <f>IF(Dt_Pes!B517&lt;&gt;0,Dt_Pes!B517,"")</f>
        <v/>
      </c>
      <c r="C523" s="4" t="str">
        <f>IF(Dt_Pes!D517&lt;&gt;0,Dt_Pes!D517,"")</f>
        <v/>
      </c>
      <c r="D523" s="45"/>
      <c r="E523" s="338"/>
      <c r="F523" s="332"/>
    </row>
    <row r="524" spans="1:6" x14ac:dyDescent="0.3">
      <c r="A524" s="4" t="str">
        <f>Dt_Pes!A518</f>
        <v/>
      </c>
      <c r="B524" t="str">
        <f>IF(Dt_Pes!B518&lt;&gt;0,Dt_Pes!B518,"")</f>
        <v/>
      </c>
      <c r="C524" s="4" t="str">
        <f>IF(Dt_Pes!D518&lt;&gt;0,Dt_Pes!D518,"")</f>
        <v/>
      </c>
      <c r="D524" s="45"/>
      <c r="E524" s="338"/>
      <c r="F524" s="332"/>
    </row>
    <row r="525" spans="1:6" x14ac:dyDescent="0.3">
      <c r="A525" s="4" t="str">
        <f>Dt_Pes!A519</f>
        <v/>
      </c>
      <c r="B525" t="str">
        <f>IF(Dt_Pes!B519&lt;&gt;0,Dt_Pes!B519,"")</f>
        <v/>
      </c>
      <c r="C525" s="4" t="str">
        <f>IF(Dt_Pes!D519&lt;&gt;0,Dt_Pes!D519,"")</f>
        <v/>
      </c>
      <c r="D525" s="45"/>
      <c r="E525" s="338"/>
      <c r="F525" s="332"/>
    </row>
    <row r="526" spans="1:6" x14ac:dyDescent="0.3">
      <c r="A526" s="4" t="str">
        <f>Dt_Pes!A520</f>
        <v/>
      </c>
      <c r="B526" t="str">
        <f>IF(Dt_Pes!B520&lt;&gt;0,Dt_Pes!B520,"")</f>
        <v/>
      </c>
      <c r="C526" s="4" t="str">
        <f>IF(Dt_Pes!D520&lt;&gt;0,Dt_Pes!D520,"")</f>
        <v/>
      </c>
      <c r="D526" s="45"/>
      <c r="E526" s="338"/>
      <c r="F526" s="332"/>
    </row>
    <row r="527" spans="1:6" x14ac:dyDescent="0.3">
      <c r="A527" s="4" t="str">
        <f>Dt_Pes!A521</f>
        <v/>
      </c>
      <c r="B527" t="str">
        <f>IF(Dt_Pes!B521&lt;&gt;0,Dt_Pes!B521,"")</f>
        <v/>
      </c>
      <c r="C527" s="4" t="str">
        <f>IF(Dt_Pes!D521&lt;&gt;0,Dt_Pes!D521,"")</f>
        <v/>
      </c>
      <c r="D527" s="45"/>
      <c r="E527" s="338"/>
      <c r="F527" s="332"/>
    </row>
    <row r="528" spans="1:6" x14ac:dyDescent="0.3">
      <c r="A528" s="4" t="str">
        <f>Dt_Pes!A522</f>
        <v/>
      </c>
      <c r="B528" t="str">
        <f>IF(Dt_Pes!B522&lt;&gt;0,Dt_Pes!B522,"")</f>
        <v/>
      </c>
      <c r="C528" s="4" t="str">
        <f>IF(Dt_Pes!D522&lt;&gt;0,Dt_Pes!D522,"")</f>
        <v/>
      </c>
      <c r="D528" s="45"/>
      <c r="E528" s="338"/>
      <c r="F528" s="332"/>
    </row>
    <row r="529" spans="1:6" x14ac:dyDescent="0.3">
      <c r="A529" s="4" t="str">
        <f>Dt_Pes!A523</f>
        <v/>
      </c>
      <c r="B529" t="str">
        <f>IF(Dt_Pes!B523&lt;&gt;0,Dt_Pes!B523,"")</f>
        <v/>
      </c>
      <c r="C529" s="4" t="str">
        <f>IF(Dt_Pes!D523&lt;&gt;0,Dt_Pes!D523,"")</f>
        <v/>
      </c>
      <c r="D529" s="45"/>
      <c r="E529" s="338"/>
      <c r="F529" s="332"/>
    </row>
    <row r="530" spans="1:6" x14ac:dyDescent="0.3">
      <c r="A530" s="4" t="str">
        <f>Dt_Pes!A524</f>
        <v/>
      </c>
      <c r="B530" t="str">
        <f>IF(Dt_Pes!B524&lt;&gt;0,Dt_Pes!B524,"")</f>
        <v/>
      </c>
      <c r="C530" s="4" t="str">
        <f>IF(Dt_Pes!D524&lt;&gt;0,Dt_Pes!D524,"")</f>
        <v/>
      </c>
      <c r="D530" s="45"/>
      <c r="E530" s="338"/>
      <c r="F530" s="332"/>
    </row>
    <row r="531" spans="1:6" x14ac:dyDescent="0.3">
      <c r="A531" s="4" t="str">
        <f>Dt_Pes!A525</f>
        <v/>
      </c>
      <c r="B531" t="str">
        <f>IF(Dt_Pes!B525&lt;&gt;0,Dt_Pes!B525,"")</f>
        <v/>
      </c>
      <c r="C531" s="4" t="str">
        <f>IF(Dt_Pes!D525&lt;&gt;0,Dt_Pes!D525,"")</f>
        <v/>
      </c>
      <c r="D531" s="45"/>
      <c r="E531" s="338"/>
      <c r="F531" s="332"/>
    </row>
    <row r="532" spans="1:6" x14ac:dyDescent="0.3">
      <c r="A532" s="4" t="str">
        <f>Dt_Pes!A526</f>
        <v/>
      </c>
      <c r="B532" t="str">
        <f>IF(Dt_Pes!B526&lt;&gt;0,Dt_Pes!B526,"")</f>
        <v/>
      </c>
      <c r="C532" s="4" t="str">
        <f>IF(Dt_Pes!D526&lt;&gt;0,Dt_Pes!D526,"")</f>
        <v/>
      </c>
      <c r="D532" s="45"/>
      <c r="E532" s="338"/>
      <c r="F532" s="332"/>
    </row>
    <row r="533" spans="1:6" x14ac:dyDescent="0.3">
      <c r="A533" s="4" t="str">
        <f>Dt_Pes!A527</f>
        <v/>
      </c>
      <c r="B533" t="str">
        <f>IF(Dt_Pes!B527&lt;&gt;0,Dt_Pes!B527,"")</f>
        <v/>
      </c>
      <c r="C533" s="4" t="str">
        <f>IF(Dt_Pes!D527&lt;&gt;0,Dt_Pes!D527,"")</f>
        <v/>
      </c>
      <c r="D533" s="45"/>
      <c r="E533" s="338"/>
      <c r="F533" s="332"/>
    </row>
    <row r="534" spans="1:6" x14ac:dyDescent="0.3">
      <c r="A534" s="4" t="str">
        <f>Dt_Pes!A528</f>
        <v/>
      </c>
      <c r="B534" t="str">
        <f>IF(Dt_Pes!B528&lt;&gt;0,Dt_Pes!B528,"")</f>
        <v/>
      </c>
      <c r="C534" s="4" t="str">
        <f>IF(Dt_Pes!D528&lt;&gt;0,Dt_Pes!D528,"")</f>
        <v/>
      </c>
      <c r="D534" s="45"/>
      <c r="E534" s="338"/>
      <c r="F534" s="332"/>
    </row>
    <row r="535" spans="1:6" x14ac:dyDescent="0.3">
      <c r="A535" s="4" t="str">
        <f>Dt_Pes!A529</f>
        <v/>
      </c>
      <c r="B535" t="str">
        <f>IF(Dt_Pes!B529&lt;&gt;0,Dt_Pes!B529,"")</f>
        <v/>
      </c>
      <c r="C535" s="4" t="str">
        <f>IF(Dt_Pes!D529&lt;&gt;0,Dt_Pes!D529,"")</f>
        <v/>
      </c>
      <c r="D535" s="45"/>
      <c r="E535" s="338"/>
      <c r="F535" s="332"/>
    </row>
    <row r="536" spans="1:6" x14ac:dyDescent="0.3">
      <c r="A536" s="4" t="str">
        <f>Dt_Pes!A530</f>
        <v/>
      </c>
      <c r="B536" t="str">
        <f>IF(Dt_Pes!B530&lt;&gt;0,Dt_Pes!B530,"")</f>
        <v/>
      </c>
      <c r="C536" s="4" t="str">
        <f>IF(Dt_Pes!D530&lt;&gt;0,Dt_Pes!D530,"")</f>
        <v/>
      </c>
      <c r="D536" s="45"/>
      <c r="E536" s="338"/>
      <c r="F536" s="332"/>
    </row>
    <row r="537" spans="1:6" x14ac:dyDescent="0.3">
      <c r="A537" s="4" t="str">
        <f>Dt_Pes!A531</f>
        <v/>
      </c>
      <c r="B537" t="str">
        <f>IF(Dt_Pes!B531&lt;&gt;0,Dt_Pes!B531,"")</f>
        <v/>
      </c>
      <c r="C537" s="4" t="str">
        <f>IF(Dt_Pes!D531&lt;&gt;0,Dt_Pes!D531,"")</f>
        <v/>
      </c>
      <c r="D537" s="45"/>
      <c r="E537" s="338"/>
      <c r="F537" s="332"/>
    </row>
    <row r="538" spans="1:6" x14ac:dyDescent="0.3">
      <c r="A538" s="4" t="str">
        <f>Dt_Pes!A532</f>
        <v/>
      </c>
      <c r="B538" t="str">
        <f>IF(Dt_Pes!B532&lt;&gt;0,Dt_Pes!B532,"")</f>
        <v/>
      </c>
      <c r="C538" s="4" t="str">
        <f>IF(Dt_Pes!D532&lt;&gt;0,Dt_Pes!D532,"")</f>
        <v/>
      </c>
      <c r="D538" s="45"/>
      <c r="E538" s="338"/>
      <c r="F538" s="332"/>
    </row>
    <row r="539" spans="1:6" x14ac:dyDescent="0.3">
      <c r="A539" s="4" t="str">
        <f>Dt_Pes!A533</f>
        <v/>
      </c>
      <c r="B539" t="str">
        <f>IF(Dt_Pes!B533&lt;&gt;0,Dt_Pes!B533,"")</f>
        <v/>
      </c>
      <c r="C539" s="4" t="str">
        <f>IF(Dt_Pes!D533&lt;&gt;0,Dt_Pes!D533,"")</f>
        <v/>
      </c>
      <c r="D539" s="45"/>
      <c r="E539" s="338"/>
      <c r="F539" s="332"/>
    </row>
    <row r="540" spans="1:6" x14ac:dyDescent="0.3">
      <c r="A540" s="4" t="str">
        <f>Dt_Pes!A534</f>
        <v/>
      </c>
      <c r="B540" t="str">
        <f>IF(Dt_Pes!B534&lt;&gt;0,Dt_Pes!B534,"")</f>
        <v/>
      </c>
      <c r="C540" s="4" t="str">
        <f>IF(Dt_Pes!D534&lt;&gt;0,Dt_Pes!D534,"")</f>
        <v/>
      </c>
      <c r="D540" s="45"/>
      <c r="E540" s="338"/>
      <c r="F540" s="332"/>
    </row>
    <row r="541" spans="1:6" x14ac:dyDescent="0.3">
      <c r="A541" s="4" t="str">
        <f>Dt_Pes!A535</f>
        <v/>
      </c>
      <c r="B541" t="str">
        <f>IF(Dt_Pes!B535&lt;&gt;0,Dt_Pes!B535,"")</f>
        <v/>
      </c>
      <c r="C541" s="4" t="str">
        <f>IF(Dt_Pes!D535&lt;&gt;0,Dt_Pes!D535,"")</f>
        <v/>
      </c>
      <c r="D541" s="45"/>
      <c r="E541" s="338"/>
      <c r="F541" s="332"/>
    </row>
    <row r="542" spans="1:6" x14ac:dyDescent="0.3">
      <c r="A542" s="4" t="str">
        <f>Dt_Pes!A536</f>
        <v/>
      </c>
      <c r="B542" t="str">
        <f>IF(Dt_Pes!B536&lt;&gt;0,Dt_Pes!B536,"")</f>
        <v/>
      </c>
      <c r="C542" s="4" t="str">
        <f>IF(Dt_Pes!D536&lt;&gt;0,Dt_Pes!D536,"")</f>
        <v/>
      </c>
      <c r="D542" s="45"/>
      <c r="E542" s="338"/>
      <c r="F542" s="332"/>
    </row>
    <row r="543" spans="1:6" x14ac:dyDescent="0.3">
      <c r="A543" s="4" t="str">
        <f>Dt_Pes!A537</f>
        <v/>
      </c>
      <c r="B543" t="str">
        <f>IF(Dt_Pes!B537&lt;&gt;0,Dt_Pes!B537,"")</f>
        <v/>
      </c>
      <c r="C543" s="4" t="str">
        <f>IF(Dt_Pes!D537&lt;&gt;0,Dt_Pes!D537,"")</f>
        <v/>
      </c>
      <c r="D543" s="45"/>
      <c r="E543" s="338"/>
      <c r="F543" s="332"/>
    </row>
    <row r="544" spans="1:6" x14ac:dyDescent="0.3">
      <c r="A544" s="4" t="str">
        <f>Dt_Pes!A538</f>
        <v/>
      </c>
      <c r="B544" t="str">
        <f>IF(Dt_Pes!B538&lt;&gt;0,Dt_Pes!B538,"")</f>
        <v/>
      </c>
      <c r="C544" s="4" t="str">
        <f>IF(Dt_Pes!D538&lt;&gt;0,Dt_Pes!D538,"")</f>
        <v/>
      </c>
      <c r="D544" s="45"/>
      <c r="E544" s="338"/>
      <c r="F544" s="332"/>
    </row>
    <row r="545" spans="1:6" x14ac:dyDescent="0.3">
      <c r="A545" s="4" t="str">
        <f>Dt_Pes!A539</f>
        <v/>
      </c>
      <c r="B545" t="str">
        <f>IF(Dt_Pes!B539&lt;&gt;0,Dt_Pes!B539,"")</f>
        <v/>
      </c>
      <c r="C545" s="4" t="str">
        <f>IF(Dt_Pes!D539&lt;&gt;0,Dt_Pes!D539,"")</f>
        <v/>
      </c>
      <c r="D545" s="45"/>
      <c r="E545" s="338"/>
      <c r="F545" s="332"/>
    </row>
    <row r="546" spans="1:6" x14ac:dyDescent="0.3">
      <c r="A546" s="4" t="str">
        <f>Dt_Pes!A540</f>
        <v/>
      </c>
      <c r="B546" t="str">
        <f>IF(Dt_Pes!B540&lt;&gt;0,Dt_Pes!B540,"")</f>
        <v/>
      </c>
      <c r="C546" s="4" t="str">
        <f>IF(Dt_Pes!D540&lt;&gt;0,Dt_Pes!D540,"")</f>
        <v/>
      </c>
      <c r="D546" s="45"/>
      <c r="E546" s="338"/>
      <c r="F546" s="332"/>
    </row>
    <row r="547" spans="1:6" x14ac:dyDescent="0.3">
      <c r="A547" s="4" t="str">
        <f>Dt_Pes!A541</f>
        <v/>
      </c>
      <c r="B547" t="str">
        <f>IF(Dt_Pes!B541&lt;&gt;0,Dt_Pes!B541,"")</f>
        <v/>
      </c>
      <c r="C547" s="4" t="str">
        <f>IF(Dt_Pes!D541&lt;&gt;0,Dt_Pes!D541,"")</f>
        <v/>
      </c>
      <c r="D547" s="45"/>
      <c r="E547" s="338"/>
      <c r="F547" s="332"/>
    </row>
    <row r="548" spans="1:6" x14ac:dyDescent="0.3">
      <c r="A548" s="4" t="str">
        <f>Dt_Pes!A542</f>
        <v/>
      </c>
      <c r="B548" t="str">
        <f>IF(Dt_Pes!B542&lt;&gt;0,Dt_Pes!B542,"")</f>
        <v/>
      </c>
      <c r="C548" s="4" t="str">
        <f>IF(Dt_Pes!D542&lt;&gt;0,Dt_Pes!D542,"")</f>
        <v/>
      </c>
      <c r="D548" s="45"/>
      <c r="E548" s="338"/>
      <c r="F548" s="332"/>
    </row>
    <row r="549" spans="1:6" x14ac:dyDescent="0.3">
      <c r="A549" s="4" t="str">
        <f>Dt_Pes!A543</f>
        <v/>
      </c>
      <c r="B549" t="str">
        <f>IF(Dt_Pes!B543&lt;&gt;0,Dt_Pes!B543,"")</f>
        <v/>
      </c>
      <c r="C549" s="4" t="str">
        <f>IF(Dt_Pes!D543&lt;&gt;0,Dt_Pes!D543,"")</f>
        <v/>
      </c>
      <c r="D549" s="45"/>
      <c r="E549" s="338"/>
      <c r="F549" s="332"/>
    </row>
    <row r="550" spans="1:6" x14ac:dyDescent="0.3">
      <c r="A550" s="4" t="str">
        <f>Dt_Pes!A544</f>
        <v/>
      </c>
      <c r="B550" t="str">
        <f>IF(Dt_Pes!B544&lt;&gt;0,Dt_Pes!B544,"")</f>
        <v/>
      </c>
      <c r="C550" s="4" t="str">
        <f>IF(Dt_Pes!D544&lt;&gt;0,Dt_Pes!D544,"")</f>
        <v/>
      </c>
      <c r="D550" s="45"/>
      <c r="E550" s="338"/>
      <c r="F550" s="332"/>
    </row>
    <row r="551" spans="1:6" x14ac:dyDescent="0.3">
      <c r="A551" s="4" t="str">
        <f>Dt_Pes!A545</f>
        <v/>
      </c>
      <c r="B551" t="str">
        <f>IF(Dt_Pes!B545&lt;&gt;0,Dt_Pes!B545,"")</f>
        <v/>
      </c>
      <c r="C551" s="4" t="str">
        <f>IF(Dt_Pes!D545&lt;&gt;0,Dt_Pes!D545,"")</f>
        <v/>
      </c>
      <c r="D551" s="45"/>
      <c r="E551" s="338"/>
      <c r="F551" s="332"/>
    </row>
    <row r="552" spans="1:6" x14ac:dyDescent="0.3">
      <c r="A552" s="4" t="str">
        <f>Dt_Pes!A546</f>
        <v/>
      </c>
      <c r="B552" t="str">
        <f>IF(Dt_Pes!B546&lt;&gt;0,Dt_Pes!B546,"")</f>
        <v/>
      </c>
      <c r="C552" s="4" t="str">
        <f>IF(Dt_Pes!D546&lt;&gt;0,Dt_Pes!D546,"")</f>
        <v/>
      </c>
      <c r="D552" s="45"/>
      <c r="E552" s="338"/>
      <c r="F552" s="332"/>
    </row>
    <row r="553" spans="1:6" x14ac:dyDescent="0.3">
      <c r="A553" s="4" t="str">
        <f>Dt_Pes!A547</f>
        <v/>
      </c>
      <c r="B553" t="str">
        <f>IF(Dt_Pes!B547&lt;&gt;0,Dt_Pes!B547,"")</f>
        <v/>
      </c>
      <c r="C553" s="4" t="str">
        <f>IF(Dt_Pes!D547&lt;&gt;0,Dt_Pes!D547,"")</f>
        <v/>
      </c>
      <c r="D553" s="45"/>
      <c r="E553" s="338"/>
      <c r="F553" s="332"/>
    </row>
    <row r="554" spans="1:6" x14ac:dyDescent="0.3">
      <c r="A554" s="4" t="str">
        <f>Dt_Pes!A548</f>
        <v/>
      </c>
      <c r="B554" t="str">
        <f>IF(Dt_Pes!B548&lt;&gt;0,Dt_Pes!B548,"")</f>
        <v/>
      </c>
      <c r="C554" s="4" t="str">
        <f>IF(Dt_Pes!D548&lt;&gt;0,Dt_Pes!D548,"")</f>
        <v/>
      </c>
      <c r="D554" s="45"/>
      <c r="E554" s="338"/>
      <c r="F554" s="332"/>
    </row>
    <row r="555" spans="1:6" x14ac:dyDescent="0.3">
      <c r="A555" s="4" t="str">
        <f>Dt_Pes!A549</f>
        <v/>
      </c>
      <c r="B555" t="str">
        <f>IF(Dt_Pes!B549&lt;&gt;0,Dt_Pes!B549,"")</f>
        <v/>
      </c>
      <c r="C555" s="4" t="str">
        <f>IF(Dt_Pes!D549&lt;&gt;0,Dt_Pes!D549,"")</f>
        <v/>
      </c>
      <c r="D555" s="45"/>
      <c r="E555" s="338"/>
      <c r="F555" s="332"/>
    </row>
    <row r="556" spans="1:6" x14ac:dyDescent="0.3">
      <c r="A556" s="4" t="str">
        <f>Dt_Pes!A550</f>
        <v/>
      </c>
      <c r="B556" t="str">
        <f>IF(Dt_Pes!B550&lt;&gt;0,Dt_Pes!B550,"")</f>
        <v/>
      </c>
      <c r="C556" s="4" t="str">
        <f>IF(Dt_Pes!D550&lt;&gt;0,Dt_Pes!D550,"")</f>
        <v/>
      </c>
      <c r="D556" s="45"/>
      <c r="E556" s="338"/>
      <c r="F556" s="332"/>
    </row>
    <row r="557" spans="1:6" x14ac:dyDescent="0.3">
      <c r="A557" s="4" t="str">
        <f>Dt_Pes!A551</f>
        <v/>
      </c>
      <c r="B557" t="str">
        <f>IF(Dt_Pes!B551&lt;&gt;0,Dt_Pes!B551,"")</f>
        <v/>
      </c>
      <c r="C557" s="4" t="str">
        <f>IF(Dt_Pes!D551&lt;&gt;0,Dt_Pes!D551,"")</f>
        <v/>
      </c>
      <c r="D557" s="45"/>
      <c r="E557" s="338"/>
      <c r="F557" s="332"/>
    </row>
    <row r="558" spans="1:6" x14ac:dyDescent="0.3">
      <c r="A558" s="4" t="str">
        <f>Dt_Pes!A552</f>
        <v/>
      </c>
      <c r="B558" t="str">
        <f>IF(Dt_Pes!B552&lt;&gt;0,Dt_Pes!B552,"")</f>
        <v/>
      </c>
      <c r="C558" s="4" t="str">
        <f>IF(Dt_Pes!D552&lt;&gt;0,Dt_Pes!D552,"")</f>
        <v/>
      </c>
      <c r="D558" s="45"/>
      <c r="E558" s="338"/>
      <c r="F558" s="332"/>
    </row>
    <row r="559" spans="1:6" x14ac:dyDescent="0.3">
      <c r="A559" s="4" t="str">
        <f>Dt_Pes!A553</f>
        <v/>
      </c>
      <c r="B559" t="str">
        <f>IF(Dt_Pes!B553&lt;&gt;0,Dt_Pes!B553,"")</f>
        <v/>
      </c>
      <c r="C559" s="4" t="str">
        <f>IF(Dt_Pes!D553&lt;&gt;0,Dt_Pes!D553,"")</f>
        <v/>
      </c>
      <c r="D559" s="45"/>
      <c r="E559" s="338"/>
      <c r="F559" s="332"/>
    </row>
    <row r="560" spans="1:6" x14ac:dyDescent="0.3">
      <c r="A560" s="4" t="str">
        <f>Dt_Pes!A554</f>
        <v/>
      </c>
      <c r="B560" t="str">
        <f>IF(Dt_Pes!B554&lt;&gt;0,Dt_Pes!B554,"")</f>
        <v/>
      </c>
      <c r="C560" s="4" t="str">
        <f>IF(Dt_Pes!D554&lt;&gt;0,Dt_Pes!D554,"")</f>
        <v/>
      </c>
      <c r="D560" s="45"/>
      <c r="E560" s="338"/>
      <c r="F560" s="332"/>
    </row>
    <row r="561" spans="1:6" x14ac:dyDescent="0.3">
      <c r="A561" s="4" t="str">
        <f>Dt_Pes!A555</f>
        <v/>
      </c>
      <c r="B561" t="str">
        <f>IF(Dt_Pes!B555&lt;&gt;0,Dt_Pes!B555,"")</f>
        <v/>
      </c>
      <c r="C561" s="4" t="str">
        <f>IF(Dt_Pes!D555&lt;&gt;0,Dt_Pes!D555,"")</f>
        <v/>
      </c>
      <c r="D561" s="45"/>
      <c r="E561" s="338"/>
      <c r="F561" s="332"/>
    </row>
    <row r="562" spans="1:6" x14ac:dyDescent="0.3">
      <c r="A562" s="4" t="str">
        <f>Dt_Pes!A556</f>
        <v/>
      </c>
      <c r="B562" t="str">
        <f>IF(Dt_Pes!B556&lt;&gt;0,Dt_Pes!B556,"")</f>
        <v/>
      </c>
      <c r="C562" s="4" t="str">
        <f>IF(Dt_Pes!D556&lt;&gt;0,Dt_Pes!D556,"")</f>
        <v/>
      </c>
      <c r="D562" s="45"/>
      <c r="E562" s="338"/>
      <c r="F562" s="332"/>
    </row>
    <row r="563" spans="1:6" x14ac:dyDescent="0.3">
      <c r="A563" s="4" t="str">
        <f>Dt_Pes!A557</f>
        <v/>
      </c>
      <c r="B563" t="str">
        <f>IF(Dt_Pes!B557&lt;&gt;0,Dt_Pes!B557,"")</f>
        <v/>
      </c>
      <c r="C563" s="4" t="str">
        <f>IF(Dt_Pes!D557&lt;&gt;0,Dt_Pes!D557,"")</f>
        <v/>
      </c>
      <c r="D563" s="45"/>
      <c r="E563" s="338"/>
      <c r="F563" s="332"/>
    </row>
    <row r="564" spans="1:6" x14ac:dyDescent="0.3">
      <c r="A564" s="4" t="str">
        <f>Dt_Pes!A558</f>
        <v/>
      </c>
      <c r="B564" t="str">
        <f>IF(Dt_Pes!B558&lt;&gt;0,Dt_Pes!B558,"")</f>
        <v/>
      </c>
      <c r="C564" s="4" t="str">
        <f>IF(Dt_Pes!D558&lt;&gt;0,Dt_Pes!D558,"")</f>
        <v/>
      </c>
      <c r="D564" s="45"/>
      <c r="E564" s="338"/>
      <c r="F564" s="332"/>
    </row>
    <row r="565" spans="1:6" x14ac:dyDescent="0.3">
      <c r="A565" s="4" t="str">
        <f>Dt_Pes!A559</f>
        <v/>
      </c>
      <c r="B565" t="str">
        <f>IF(Dt_Pes!B559&lt;&gt;0,Dt_Pes!B559,"")</f>
        <v/>
      </c>
      <c r="C565" s="4" t="str">
        <f>IF(Dt_Pes!D559&lt;&gt;0,Dt_Pes!D559,"")</f>
        <v/>
      </c>
      <c r="D565" s="45"/>
      <c r="E565" s="338"/>
      <c r="F565" s="332"/>
    </row>
    <row r="566" spans="1:6" x14ac:dyDescent="0.3">
      <c r="A566" s="4" t="str">
        <f>Dt_Pes!A560</f>
        <v/>
      </c>
      <c r="B566" t="str">
        <f>IF(Dt_Pes!B560&lt;&gt;0,Dt_Pes!B560,"")</f>
        <v/>
      </c>
      <c r="C566" s="4" t="str">
        <f>IF(Dt_Pes!D560&lt;&gt;0,Dt_Pes!D560,"")</f>
        <v/>
      </c>
      <c r="D566" s="45"/>
      <c r="E566" s="338"/>
      <c r="F566" s="332"/>
    </row>
    <row r="567" spans="1:6" x14ac:dyDescent="0.3">
      <c r="A567" s="4" t="str">
        <f>Dt_Pes!A561</f>
        <v/>
      </c>
      <c r="B567" t="str">
        <f>IF(Dt_Pes!B561&lt;&gt;0,Dt_Pes!B561,"")</f>
        <v/>
      </c>
      <c r="C567" s="4" t="str">
        <f>IF(Dt_Pes!D561&lt;&gt;0,Dt_Pes!D561,"")</f>
        <v/>
      </c>
      <c r="D567" s="45"/>
      <c r="E567" s="338"/>
      <c r="F567" s="332"/>
    </row>
    <row r="568" spans="1:6" x14ac:dyDescent="0.3">
      <c r="A568" s="4" t="str">
        <f>Dt_Pes!A562</f>
        <v/>
      </c>
      <c r="B568" t="str">
        <f>IF(Dt_Pes!B562&lt;&gt;0,Dt_Pes!B562,"")</f>
        <v/>
      </c>
      <c r="C568" s="4" t="str">
        <f>IF(Dt_Pes!D562&lt;&gt;0,Dt_Pes!D562,"")</f>
        <v/>
      </c>
      <c r="D568" s="45"/>
      <c r="E568" s="338"/>
      <c r="F568" s="332"/>
    </row>
    <row r="569" spans="1:6" x14ac:dyDescent="0.3">
      <c r="A569" s="4" t="str">
        <f>Dt_Pes!A563</f>
        <v/>
      </c>
      <c r="B569" t="str">
        <f>IF(Dt_Pes!B563&lt;&gt;0,Dt_Pes!B563,"")</f>
        <v/>
      </c>
      <c r="C569" s="4" t="str">
        <f>IF(Dt_Pes!D563&lt;&gt;0,Dt_Pes!D563,"")</f>
        <v/>
      </c>
      <c r="D569" s="45"/>
      <c r="E569" s="338"/>
      <c r="F569" s="332"/>
    </row>
    <row r="570" spans="1:6" x14ac:dyDescent="0.3">
      <c r="A570" s="4" t="str">
        <f>Dt_Pes!A564</f>
        <v/>
      </c>
      <c r="B570" t="str">
        <f>IF(Dt_Pes!B564&lt;&gt;0,Dt_Pes!B564,"")</f>
        <v/>
      </c>
      <c r="C570" s="4" t="str">
        <f>IF(Dt_Pes!D564&lt;&gt;0,Dt_Pes!D564,"")</f>
        <v/>
      </c>
      <c r="D570" s="45"/>
      <c r="E570" s="338"/>
      <c r="F570" s="332"/>
    </row>
    <row r="571" spans="1:6" x14ac:dyDescent="0.3">
      <c r="A571" s="4" t="str">
        <f>Dt_Pes!A565</f>
        <v/>
      </c>
      <c r="B571" t="str">
        <f>IF(Dt_Pes!B565&lt;&gt;0,Dt_Pes!B565,"")</f>
        <v/>
      </c>
      <c r="C571" s="4" t="str">
        <f>IF(Dt_Pes!D565&lt;&gt;0,Dt_Pes!D565,"")</f>
        <v/>
      </c>
      <c r="D571" s="45"/>
      <c r="E571" s="338"/>
      <c r="F571" s="332"/>
    </row>
    <row r="572" spans="1:6" x14ac:dyDescent="0.3">
      <c r="A572" s="4" t="str">
        <f>Dt_Pes!A566</f>
        <v/>
      </c>
      <c r="B572" t="str">
        <f>IF(Dt_Pes!B566&lt;&gt;0,Dt_Pes!B566,"")</f>
        <v/>
      </c>
      <c r="C572" s="4" t="str">
        <f>IF(Dt_Pes!D566&lt;&gt;0,Dt_Pes!D566,"")</f>
        <v/>
      </c>
      <c r="D572" s="45"/>
      <c r="E572" s="338"/>
      <c r="F572" s="332"/>
    </row>
    <row r="573" spans="1:6" x14ac:dyDescent="0.3">
      <c r="A573" s="4" t="str">
        <f>Dt_Pes!A567</f>
        <v/>
      </c>
      <c r="B573" t="str">
        <f>IF(Dt_Pes!B567&lt;&gt;0,Dt_Pes!B567,"")</f>
        <v/>
      </c>
      <c r="C573" s="4" t="str">
        <f>IF(Dt_Pes!D567&lt;&gt;0,Dt_Pes!D567,"")</f>
        <v/>
      </c>
      <c r="D573" s="45"/>
      <c r="E573" s="338"/>
      <c r="F573" s="332"/>
    </row>
    <row r="574" spans="1:6" x14ac:dyDescent="0.3">
      <c r="A574" s="4" t="str">
        <f>Dt_Pes!A568</f>
        <v/>
      </c>
      <c r="B574" t="str">
        <f>IF(Dt_Pes!B568&lt;&gt;0,Dt_Pes!B568,"")</f>
        <v/>
      </c>
      <c r="C574" s="4" t="str">
        <f>IF(Dt_Pes!D568&lt;&gt;0,Dt_Pes!D568,"")</f>
        <v/>
      </c>
      <c r="D574" s="45"/>
      <c r="E574" s="338"/>
      <c r="F574" s="332"/>
    </row>
    <row r="575" spans="1:6" x14ac:dyDescent="0.3">
      <c r="A575" s="4" t="str">
        <f>Dt_Pes!A569</f>
        <v/>
      </c>
      <c r="B575" t="str">
        <f>IF(Dt_Pes!B569&lt;&gt;0,Dt_Pes!B569,"")</f>
        <v/>
      </c>
      <c r="C575" s="4" t="str">
        <f>IF(Dt_Pes!D569&lt;&gt;0,Dt_Pes!D569,"")</f>
        <v/>
      </c>
      <c r="D575" s="45"/>
      <c r="E575" s="338"/>
      <c r="F575" s="332"/>
    </row>
    <row r="576" spans="1:6" x14ac:dyDescent="0.3">
      <c r="A576" s="4" t="str">
        <f>Dt_Pes!A570</f>
        <v/>
      </c>
      <c r="B576" t="str">
        <f>IF(Dt_Pes!B570&lt;&gt;0,Dt_Pes!B570,"")</f>
        <v/>
      </c>
      <c r="C576" s="4" t="str">
        <f>IF(Dt_Pes!D570&lt;&gt;0,Dt_Pes!D570,"")</f>
        <v/>
      </c>
      <c r="D576" s="45"/>
      <c r="E576" s="338"/>
      <c r="F576" s="332"/>
    </row>
    <row r="577" spans="1:6" x14ac:dyDescent="0.3">
      <c r="A577" s="4" t="str">
        <f>Dt_Pes!A571</f>
        <v/>
      </c>
      <c r="B577" t="str">
        <f>IF(Dt_Pes!B571&lt;&gt;0,Dt_Pes!B571,"")</f>
        <v/>
      </c>
      <c r="C577" s="4" t="str">
        <f>IF(Dt_Pes!D571&lt;&gt;0,Dt_Pes!D571,"")</f>
        <v/>
      </c>
      <c r="D577" s="45"/>
      <c r="E577" s="338"/>
      <c r="F577" s="332"/>
    </row>
    <row r="578" spans="1:6" x14ac:dyDescent="0.3">
      <c r="A578" s="4" t="str">
        <f>Dt_Pes!A572</f>
        <v/>
      </c>
      <c r="B578" t="str">
        <f>IF(Dt_Pes!B572&lt;&gt;0,Dt_Pes!B572,"")</f>
        <v/>
      </c>
      <c r="C578" s="4" t="str">
        <f>IF(Dt_Pes!D572&lt;&gt;0,Dt_Pes!D572,"")</f>
        <v/>
      </c>
      <c r="D578" s="45"/>
      <c r="E578" s="338"/>
      <c r="F578" s="332"/>
    </row>
    <row r="579" spans="1:6" x14ac:dyDescent="0.3">
      <c r="A579" s="4" t="str">
        <f>Dt_Pes!A573</f>
        <v/>
      </c>
      <c r="B579" t="str">
        <f>IF(Dt_Pes!B573&lt;&gt;0,Dt_Pes!B573,"")</f>
        <v/>
      </c>
      <c r="C579" s="4" t="str">
        <f>IF(Dt_Pes!D573&lt;&gt;0,Dt_Pes!D573,"")</f>
        <v/>
      </c>
      <c r="D579" s="45"/>
      <c r="E579" s="338"/>
      <c r="F579" s="332"/>
    </row>
    <row r="580" spans="1:6" x14ac:dyDescent="0.3">
      <c r="A580" s="4" t="str">
        <f>Dt_Pes!A574</f>
        <v/>
      </c>
      <c r="B580" t="str">
        <f>IF(Dt_Pes!B574&lt;&gt;0,Dt_Pes!B574,"")</f>
        <v/>
      </c>
      <c r="C580" s="4" t="str">
        <f>IF(Dt_Pes!D574&lt;&gt;0,Dt_Pes!D574,"")</f>
        <v/>
      </c>
      <c r="D580" s="45"/>
      <c r="E580" s="338"/>
      <c r="F580" s="332"/>
    </row>
    <row r="581" spans="1:6" x14ac:dyDescent="0.3">
      <c r="A581" s="4" t="str">
        <f>Dt_Pes!A575</f>
        <v/>
      </c>
      <c r="B581" t="str">
        <f>IF(Dt_Pes!B575&lt;&gt;0,Dt_Pes!B575,"")</f>
        <v/>
      </c>
      <c r="C581" s="4" t="str">
        <f>IF(Dt_Pes!D575&lt;&gt;0,Dt_Pes!D575,"")</f>
        <v/>
      </c>
      <c r="D581" s="45"/>
      <c r="E581" s="338"/>
      <c r="F581" s="332"/>
    </row>
    <row r="582" spans="1:6" x14ac:dyDescent="0.3">
      <c r="A582" s="4" t="str">
        <f>Dt_Pes!A576</f>
        <v/>
      </c>
      <c r="B582" t="str">
        <f>IF(Dt_Pes!B576&lt;&gt;0,Dt_Pes!B576,"")</f>
        <v/>
      </c>
      <c r="C582" s="4" t="str">
        <f>IF(Dt_Pes!D576&lt;&gt;0,Dt_Pes!D576,"")</f>
        <v/>
      </c>
      <c r="D582" s="45"/>
      <c r="E582" s="338"/>
      <c r="F582" s="332"/>
    </row>
    <row r="583" spans="1:6" x14ac:dyDescent="0.3">
      <c r="A583" s="4" t="str">
        <f>Dt_Pes!A577</f>
        <v/>
      </c>
      <c r="B583" t="str">
        <f>IF(Dt_Pes!B577&lt;&gt;0,Dt_Pes!B577,"")</f>
        <v/>
      </c>
      <c r="C583" s="4" t="str">
        <f>IF(Dt_Pes!D577&lt;&gt;0,Dt_Pes!D577,"")</f>
        <v/>
      </c>
      <c r="D583" s="45"/>
      <c r="E583" s="338"/>
      <c r="F583" s="332"/>
    </row>
    <row r="584" spans="1:6" x14ac:dyDescent="0.3">
      <c r="A584" s="4" t="str">
        <f>Dt_Pes!A578</f>
        <v/>
      </c>
      <c r="B584" t="str">
        <f>IF(Dt_Pes!B578&lt;&gt;0,Dt_Pes!B578,"")</f>
        <v/>
      </c>
      <c r="C584" s="4" t="str">
        <f>IF(Dt_Pes!D578&lt;&gt;0,Dt_Pes!D578,"")</f>
        <v/>
      </c>
      <c r="D584" s="45"/>
      <c r="E584" s="338"/>
      <c r="F584" s="332"/>
    </row>
    <row r="585" spans="1:6" x14ac:dyDescent="0.3">
      <c r="A585" s="4" t="str">
        <f>Dt_Pes!A579</f>
        <v/>
      </c>
      <c r="B585" t="str">
        <f>IF(Dt_Pes!B579&lt;&gt;0,Dt_Pes!B579,"")</f>
        <v/>
      </c>
      <c r="C585" s="4" t="str">
        <f>IF(Dt_Pes!D579&lt;&gt;0,Dt_Pes!D579,"")</f>
        <v/>
      </c>
      <c r="D585" s="45"/>
      <c r="E585" s="338"/>
      <c r="F585" s="332"/>
    </row>
    <row r="586" spans="1:6" x14ac:dyDescent="0.3">
      <c r="A586" s="4" t="str">
        <f>Dt_Pes!A580</f>
        <v/>
      </c>
      <c r="B586" t="str">
        <f>IF(Dt_Pes!B580&lt;&gt;0,Dt_Pes!B580,"")</f>
        <v/>
      </c>
      <c r="C586" s="4" t="str">
        <f>IF(Dt_Pes!D580&lt;&gt;0,Dt_Pes!D580,"")</f>
        <v/>
      </c>
      <c r="D586" s="45"/>
      <c r="E586" s="338"/>
      <c r="F586" s="332"/>
    </row>
    <row r="587" spans="1:6" x14ac:dyDescent="0.3">
      <c r="A587" s="4" t="str">
        <f>Dt_Pes!A581</f>
        <v/>
      </c>
      <c r="B587" t="str">
        <f>IF(Dt_Pes!B581&lt;&gt;0,Dt_Pes!B581,"")</f>
        <v/>
      </c>
      <c r="C587" s="4" t="str">
        <f>IF(Dt_Pes!D581&lt;&gt;0,Dt_Pes!D581,"")</f>
        <v/>
      </c>
      <c r="D587" s="45"/>
      <c r="E587" s="338"/>
      <c r="F587" s="332"/>
    </row>
    <row r="588" spans="1:6" x14ac:dyDescent="0.3">
      <c r="A588" s="4" t="str">
        <f>Dt_Pes!A582</f>
        <v/>
      </c>
      <c r="B588" t="str">
        <f>IF(Dt_Pes!B582&lt;&gt;0,Dt_Pes!B582,"")</f>
        <v/>
      </c>
      <c r="C588" s="4" t="str">
        <f>IF(Dt_Pes!D582&lt;&gt;0,Dt_Pes!D582,"")</f>
        <v/>
      </c>
      <c r="D588" s="45"/>
      <c r="E588" s="338"/>
      <c r="F588" s="332"/>
    </row>
    <row r="589" spans="1:6" x14ac:dyDescent="0.3">
      <c r="A589" s="4" t="str">
        <f>Dt_Pes!A583</f>
        <v/>
      </c>
      <c r="B589" t="str">
        <f>IF(Dt_Pes!B583&lt;&gt;0,Dt_Pes!B583,"")</f>
        <v/>
      </c>
      <c r="C589" s="4" t="str">
        <f>IF(Dt_Pes!D583&lt;&gt;0,Dt_Pes!D583,"")</f>
        <v/>
      </c>
      <c r="D589" s="45"/>
      <c r="E589" s="338"/>
      <c r="F589" s="332"/>
    </row>
    <row r="590" spans="1:6" x14ac:dyDescent="0.3">
      <c r="A590" s="4" t="str">
        <f>Dt_Pes!A584</f>
        <v/>
      </c>
      <c r="B590" t="str">
        <f>IF(Dt_Pes!B584&lt;&gt;0,Dt_Pes!B584,"")</f>
        <v/>
      </c>
      <c r="C590" s="4" t="str">
        <f>IF(Dt_Pes!D584&lt;&gt;0,Dt_Pes!D584,"")</f>
        <v/>
      </c>
      <c r="D590" s="45"/>
      <c r="E590" s="338"/>
      <c r="F590" s="332"/>
    </row>
    <row r="591" spans="1:6" x14ac:dyDescent="0.3">
      <c r="A591" s="4" t="str">
        <f>Dt_Pes!A585</f>
        <v/>
      </c>
      <c r="B591" t="str">
        <f>IF(Dt_Pes!B585&lt;&gt;0,Dt_Pes!B585,"")</f>
        <v/>
      </c>
      <c r="C591" s="4" t="str">
        <f>IF(Dt_Pes!D585&lt;&gt;0,Dt_Pes!D585,"")</f>
        <v/>
      </c>
      <c r="D591" s="45"/>
      <c r="E591" s="338"/>
      <c r="F591" s="332"/>
    </row>
    <row r="592" spans="1:6" x14ac:dyDescent="0.3">
      <c r="A592" s="4" t="str">
        <f>Dt_Pes!A586</f>
        <v/>
      </c>
      <c r="B592" t="str">
        <f>IF(Dt_Pes!B586&lt;&gt;0,Dt_Pes!B586,"")</f>
        <v/>
      </c>
      <c r="C592" s="4" t="str">
        <f>IF(Dt_Pes!D586&lt;&gt;0,Dt_Pes!D586,"")</f>
        <v/>
      </c>
      <c r="D592" s="45"/>
      <c r="E592" s="338"/>
      <c r="F592" s="332"/>
    </row>
    <row r="593" spans="1:6" x14ac:dyDescent="0.3">
      <c r="A593" s="4" t="str">
        <f>Dt_Pes!A587</f>
        <v/>
      </c>
      <c r="B593" t="str">
        <f>IF(Dt_Pes!B587&lt;&gt;0,Dt_Pes!B587,"")</f>
        <v/>
      </c>
      <c r="C593" s="4" t="str">
        <f>IF(Dt_Pes!D587&lt;&gt;0,Dt_Pes!D587,"")</f>
        <v/>
      </c>
      <c r="D593" s="45"/>
      <c r="E593" s="338"/>
      <c r="F593" s="332"/>
    </row>
    <row r="594" spans="1:6" x14ac:dyDescent="0.3">
      <c r="A594" s="4" t="str">
        <f>Dt_Pes!A588</f>
        <v/>
      </c>
      <c r="B594" t="str">
        <f>IF(Dt_Pes!B588&lt;&gt;0,Dt_Pes!B588,"")</f>
        <v/>
      </c>
      <c r="C594" s="4" t="str">
        <f>IF(Dt_Pes!D588&lt;&gt;0,Dt_Pes!D588,"")</f>
        <v/>
      </c>
      <c r="D594" s="45"/>
      <c r="E594" s="338"/>
      <c r="F594" s="332"/>
    </row>
    <row r="595" spans="1:6" x14ac:dyDescent="0.3">
      <c r="A595" s="4" t="str">
        <f>Dt_Pes!A589</f>
        <v/>
      </c>
      <c r="B595" t="str">
        <f>IF(Dt_Pes!B589&lt;&gt;0,Dt_Pes!B589,"")</f>
        <v/>
      </c>
      <c r="C595" s="4" t="str">
        <f>IF(Dt_Pes!D589&lt;&gt;0,Dt_Pes!D589,"")</f>
        <v/>
      </c>
      <c r="D595" s="45"/>
      <c r="E595" s="338"/>
      <c r="F595" s="332"/>
    </row>
    <row r="596" spans="1:6" x14ac:dyDescent="0.3">
      <c r="A596" s="4" t="str">
        <f>Dt_Pes!A590</f>
        <v/>
      </c>
      <c r="B596" t="str">
        <f>IF(Dt_Pes!B590&lt;&gt;0,Dt_Pes!B590,"")</f>
        <v/>
      </c>
      <c r="C596" s="4" t="str">
        <f>IF(Dt_Pes!D590&lt;&gt;0,Dt_Pes!D590,"")</f>
        <v/>
      </c>
      <c r="D596" s="45"/>
      <c r="E596" s="338"/>
      <c r="F596" s="332"/>
    </row>
    <row r="597" spans="1:6" x14ac:dyDescent="0.3">
      <c r="A597" s="4" t="str">
        <f>Dt_Pes!A591</f>
        <v/>
      </c>
      <c r="B597" t="str">
        <f>IF(Dt_Pes!B591&lt;&gt;0,Dt_Pes!B591,"")</f>
        <v/>
      </c>
      <c r="C597" s="4" t="str">
        <f>IF(Dt_Pes!D591&lt;&gt;0,Dt_Pes!D591,"")</f>
        <v/>
      </c>
      <c r="D597" s="45"/>
      <c r="E597" s="338"/>
      <c r="F597" s="332"/>
    </row>
    <row r="598" spans="1:6" x14ac:dyDescent="0.3">
      <c r="A598" s="4" t="str">
        <f>Dt_Pes!A592</f>
        <v/>
      </c>
      <c r="B598" t="str">
        <f>IF(Dt_Pes!B592&lt;&gt;0,Dt_Pes!B592,"")</f>
        <v/>
      </c>
      <c r="C598" s="4" t="str">
        <f>IF(Dt_Pes!D592&lt;&gt;0,Dt_Pes!D592,"")</f>
        <v/>
      </c>
      <c r="D598" s="45"/>
      <c r="E598" s="338"/>
      <c r="F598" s="332"/>
    </row>
    <row r="599" spans="1:6" x14ac:dyDescent="0.3">
      <c r="A599" s="4" t="str">
        <f>Dt_Pes!A593</f>
        <v/>
      </c>
      <c r="B599" t="str">
        <f>IF(Dt_Pes!B593&lt;&gt;0,Dt_Pes!B593,"")</f>
        <v/>
      </c>
      <c r="C599" s="4" t="str">
        <f>IF(Dt_Pes!D593&lt;&gt;0,Dt_Pes!D593,"")</f>
        <v/>
      </c>
      <c r="D599" s="45"/>
      <c r="E599" s="338"/>
      <c r="F599" s="332"/>
    </row>
    <row r="600" spans="1:6" x14ac:dyDescent="0.3">
      <c r="A600" s="4" t="str">
        <f>Dt_Pes!A594</f>
        <v/>
      </c>
      <c r="B600" t="str">
        <f>IF(Dt_Pes!B594&lt;&gt;0,Dt_Pes!B594,"")</f>
        <v/>
      </c>
      <c r="C600" s="4" t="str">
        <f>IF(Dt_Pes!D594&lt;&gt;0,Dt_Pes!D594,"")</f>
        <v/>
      </c>
      <c r="D600" s="45"/>
      <c r="E600" s="338"/>
      <c r="F600" s="332"/>
    </row>
    <row r="601" spans="1:6" x14ac:dyDescent="0.3">
      <c r="A601" s="4" t="str">
        <f>Dt_Pes!A595</f>
        <v/>
      </c>
      <c r="B601" t="str">
        <f>IF(Dt_Pes!B595&lt;&gt;0,Dt_Pes!B595,"")</f>
        <v/>
      </c>
      <c r="C601" s="4" t="str">
        <f>IF(Dt_Pes!D595&lt;&gt;0,Dt_Pes!D595,"")</f>
        <v/>
      </c>
      <c r="D601" s="45"/>
      <c r="E601" s="338"/>
      <c r="F601" s="332"/>
    </row>
    <row r="602" spans="1:6" x14ac:dyDescent="0.3">
      <c r="A602" s="4" t="str">
        <f>Dt_Pes!A596</f>
        <v/>
      </c>
      <c r="B602" t="str">
        <f>IF(Dt_Pes!B596&lt;&gt;0,Dt_Pes!B596,"")</f>
        <v/>
      </c>
      <c r="C602" s="4" t="str">
        <f>IF(Dt_Pes!D596&lt;&gt;0,Dt_Pes!D596,"")</f>
        <v/>
      </c>
      <c r="D602" s="45"/>
      <c r="E602" s="338"/>
      <c r="F602" s="332"/>
    </row>
    <row r="603" spans="1:6" x14ac:dyDescent="0.3">
      <c r="A603" s="4" t="str">
        <f>Dt_Pes!A597</f>
        <v/>
      </c>
      <c r="B603" t="str">
        <f>IF(Dt_Pes!B597&lt;&gt;0,Dt_Pes!B597,"")</f>
        <v/>
      </c>
      <c r="C603" s="4" t="str">
        <f>IF(Dt_Pes!D597&lt;&gt;0,Dt_Pes!D597,"")</f>
        <v/>
      </c>
      <c r="D603" s="45"/>
      <c r="E603" s="338"/>
      <c r="F603" s="332"/>
    </row>
    <row r="604" spans="1:6" x14ac:dyDescent="0.3">
      <c r="A604" s="4" t="str">
        <f>Dt_Pes!A598</f>
        <v/>
      </c>
      <c r="B604" t="str">
        <f>IF(Dt_Pes!B598&lt;&gt;0,Dt_Pes!B598,"")</f>
        <v/>
      </c>
      <c r="C604" s="4" t="str">
        <f>IF(Dt_Pes!D598&lt;&gt;0,Dt_Pes!D598,"")</f>
        <v/>
      </c>
      <c r="D604" s="45"/>
      <c r="E604" s="338"/>
      <c r="F604" s="332"/>
    </row>
    <row r="605" spans="1:6" x14ac:dyDescent="0.3">
      <c r="A605" s="4" t="str">
        <f>Dt_Pes!A599</f>
        <v/>
      </c>
      <c r="B605" t="str">
        <f>IF(Dt_Pes!B599&lt;&gt;0,Dt_Pes!B599,"")</f>
        <v/>
      </c>
      <c r="C605" s="4" t="str">
        <f>IF(Dt_Pes!D599&lt;&gt;0,Dt_Pes!D599,"")</f>
        <v/>
      </c>
      <c r="D605" s="45"/>
      <c r="E605" s="338"/>
      <c r="F605" s="332"/>
    </row>
    <row r="606" spans="1:6" x14ac:dyDescent="0.3">
      <c r="A606" s="4" t="str">
        <f>Dt_Pes!A600</f>
        <v/>
      </c>
      <c r="B606" t="str">
        <f>IF(Dt_Pes!B600&lt;&gt;0,Dt_Pes!B600,"")</f>
        <v/>
      </c>
      <c r="C606" s="4" t="str">
        <f>IF(Dt_Pes!D600&lt;&gt;0,Dt_Pes!D600,"")</f>
        <v/>
      </c>
      <c r="D606" s="45"/>
      <c r="E606" s="338"/>
      <c r="F606" s="332"/>
    </row>
    <row r="607" spans="1:6" x14ac:dyDescent="0.3">
      <c r="A607" s="4" t="str">
        <f>Dt_Pes!A601</f>
        <v/>
      </c>
      <c r="B607" t="str">
        <f>IF(Dt_Pes!B601&lt;&gt;0,Dt_Pes!B601,"")</f>
        <v/>
      </c>
      <c r="C607" s="4" t="str">
        <f>IF(Dt_Pes!D601&lt;&gt;0,Dt_Pes!D601,"")</f>
        <v/>
      </c>
      <c r="D607" s="45"/>
      <c r="E607" s="338"/>
      <c r="F607" s="332"/>
    </row>
    <row r="608" spans="1:6" x14ac:dyDescent="0.3">
      <c r="A608" s="4" t="str">
        <f>Dt_Pes!A602</f>
        <v/>
      </c>
      <c r="B608" t="str">
        <f>IF(Dt_Pes!B602&lt;&gt;0,Dt_Pes!B602,"")</f>
        <v/>
      </c>
      <c r="C608" s="4" t="str">
        <f>IF(Dt_Pes!D602&lt;&gt;0,Dt_Pes!D602,"")</f>
        <v/>
      </c>
      <c r="D608" s="45"/>
      <c r="E608" s="338"/>
      <c r="F608" s="332"/>
    </row>
    <row r="609" spans="1:6" x14ac:dyDescent="0.3">
      <c r="A609" s="4" t="str">
        <f>Dt_Pes!A603</f>
        <v/>
      </c>
      <c r="B609" t="str">
        <f>IF(Dt_Pes!B603&lt;&gt;0,Dt_Pes!B603,"")</f>
        <v/>
      </c>
      <c r="C609" s="4" t="str">
        <f>IF(Dt_Pes!D603&lt;&gt;0,Dt_Pes!D603,"")</f>
        <v/>
      </c>
      <c r="D609" s="45"/>
      <c r="E609" s="338"/>
      <c r="F609" s="332"/>
    </row>
    <row r="610" spans="1:6" x14ac:dyDescent="0.3">
      <c r="A610" s="4" t="str">
        <f>Dt_Pes!A604</f>
        <v/>
      </c>
      <c r="B610" t="str">
        <f>IF(Dt_Pes!B604&lt;&gt;0,Dt_Pes!B604,"")</f>
        <v/>
      </c>
      <c r="C610" s="4" t="str">
        <f>IF(Dt_Pes!D604&lt;&gt;0,Dt_Pes!D604,"")</f>
        <v/>
      </c>
      <c r="D610" s="45"/>
      <c r="E610" s="338"/>
      <c r="F610" s="332"/>
    </row>
    <row r="611" spans="1:6" x14ac:dyDescent="0.3">
      <c r="A611" s="4" t="str">
        <f>Dt_Pes!A605</f>
        <v/>
      </c>
      <c r="B611" t="str">
        <f>IF(Dt_Pes!B605&lt;&gt;0,Dt_Pes!B605,"")</f>
        <v/>
      </c>
      <c r="C611" s="4" t="str">
        <f>IF(Dt_Pes!D605&lt;&gt;0,Dt_Pes!D605,"")</f>
        <v/>
      </c>
      <c r="D611" s="45"/>
      <c r="E611" s="338"/>
      <c r="F611" s="332"/>
    </row>
    <row r="612" spans="1:6" x14ac:dyDescent="0.3">
      <c r="A612" s="4" t="str">
        <f>Dt_Pes!A606</f>
        <v/>
      </c>
      <c r="B612" t="str">
        <f>IF(Dt_Pes!B606&lt;&gt;0,Dt_Pes!B606,"")</f>
        <v/>
      </c>
      <c r="C612" s="4" t="str">
        <f>IF(Dt_Pes!D606&lt;&gt;0,Dt_Pes!D606,"")</f>
        <v/>
      </c>
      <c r="D612" s="45"/>
      <c r="E612" s="338"/>
      <c r="F612" s="332"/>
    </row>
    <row r="613" spans="1:6" x14ac:dyDescent="0.3">
      <c r="A613" s="4" t="str">
        <f>Dt_Pes!A607</f>
        <v/>
      </c>
      <c r="B613" t="str">
        <f>IF(Dt_Pes!B607&lt;&gt;0,Dt_Pes!B607,"")</f>
        <v/>
      </c>
      <c r="C613" s="4" t="str">
        <f>IF(Dt_Pes!D607&lt;&gt;0,Dt_Pes!D607,"")</f>
        <v/>
      </c>
      <c r="D613" s="45"/>
      <c r="E613" s="338"/>
      <c r="F613" s="332"/>
    </row>
    <row r="614" spans="1:6" x14ac:dyDescent="0.3">
      <c r="A614" s="4" t="str">
        <f>Dt_Pes!A608</f>
        <v/>
      </c>
      <c r="B614" t="str">
        <f>IF(Dt_Pes!B608&lt;&gt;0,Dt_Pes!B608,"")</f>
        <v/>
      </c>
      <c r="C614" s="4" t="str">
        <f>IF(Dt_Pes!D608&lt;&gt;0,Dt_Pes!D608,"")</f>
        <v/>
      </c>
      <c r="D614" s="45"/>
      <c r="E614" s="338"/>
      <c r="F614" s="332"/>
    </row>
    <row r="615" spans="1:6" x14ac:dyDescent="0.3">
      <c r="A615" s="4" t="str">
        <f>Dt_Pes!A609</f>
        <v/>
      </c>
      <c r="B615" t="str">
        <f>IF(Dt_Pes!B609&lt;&gt;0,Dt_Pes!B609,"")</f>
        <v/>
      </c>
      <c r="C615" s="4" t="str">
        <f>IF(Dt_Pes!D609&lt;&gt;0,Dt_Pes!D609,"")</f>
        <v/>
      </c>
      <c r="D615" s="45"/>
      <c r="E615" s="338"/>
      <c r="F615" s="332"/>
    </row>
    <row r="616" spans="1:6" x14ac:dyDescent="0.3">
      <c r="A616" s="4" t="str">
        <f>Dt_Pes!A610</f>
        <v/>
      </c>
      <c r="B616" t="str">
        <f>IF(Dt_Pes!B610&lt;&gt;0,Dt_Pes!B610,"")</f>
        <v/>
      </c>
      <c r="C616" s="4" t="str">
        <f>IF(Dt_Pes!D610&lt;&gt;0,Dt_Pes!D610,"")</f>
        <v/>
      </c>
      <c r="D616" s="45"/>
      <c r="E616" s="338"/>
      <c r="F616" s="332"/>
    </row>
    <row r="617" spans="1:6" x14ac:dyDescent="0.3">
      <c r="A617" s="4" t="str">
        <f>Dt_Pes!A611</f>
        <v/>
      </c>
      <c r="B617" t="str">
        <f>IF(Dt_Pes!B611&lt;&gt;0,Dt_Pes!B611,"")</f>
        <v/>
      </c>
      <c r="C617" s="4" t="str">
        <f>IF(Dt_Pes!D611&lt;&gt;0,Dt_Pes!D611,"")</f>
        <v/>
      </c>
      <c r="D617" s="45"/>
      <c r="E617" s="338"/>
      <c r="F617" s="332"/>
    </row>
    <row r="618" spans="1:6" x14ac:dyDescent="0.3">
      <c r="A618" s="4" t="str">
        <f>Dt_Pes!A612</f>
        <v/>
      </c>
      <c r="B618" t="str">
        <f>IF(Dt_Pes!B612&lt;&gt;0,Dt_Pes!B612,"")</f>
        <v/>
      </c>
      <c r="C618" s="4" t="str">
        <f>IF(Dt_Pes!D612&lt;&gt;0,Dt_Pes!D612,"")</f>
        <v/>
      </c>
      <c r="D618" s="45"/>
      <c r="E618" s="338"/>
      <c r="F618" s="332"/>
    </row>
    <row r="619" spans="1:6" x14ac:dyDescent="0.3">
      <c r="A619" s="4" t="str">
        <f>Dt_Pes!A613</f>
        <v/>
      </c>
      <c r="B619" t="str">
        <f>IF(Dt_Pes!B613&lt;&gt;0,Dt_Pes!B613,"")</f>
        <v/>
      </c>
      <c r="C619" s="4" t="str">
        <f>IF(Dt_Pes!D613&lt;&gt;0,Dt_Pes!D613,"")</f>
        <v/>
      </c>
      <c r="D619" s="45"/>
      <c r="E619" s="338"/>
      <c r="F619" s="332"/>
    </row>
    <row r="620" spans="1:6" x14ac:dyDescent="0.3">
      <c r="A620" s="4" t="str">
        <f>Dt_Pes!A614</f>
        <v/>
      </c>
      <c r="B620" t="str">
        <f>IF(Dt_Pes!B614&lt;&gt;0,Dt_Pes!B614,"")</f>
        <v/>
      </c>
      <c r="C620" s="4" t="str">
        <f>IF(Dt_Pes!D614&lt;&gt;0,Dt_Pes!D614,"")</f>
        <v/>
      </c>
      <c r="D620" s="45"/>
      <c r="E620" s="338"/>
      <c r="F620" s="332"/>
    </row>
    <row r="621" spans="1:6" x14ac:dyDescent="0.3">
      <c r="A621" s="4" t="str">
        <f>Dt_Pes!A615</f>
        <v/>
      </c>
      <c r="B621" t="str">
        <f>IF(Dt_Pes!B615&lt;&gt;0,Dt_Pes!B615,"")</f>
        <v/>
      </c>
      <c r="C621" s="4" t="str">
        <f>IF(Dt_Pes!D615&lt;&gt;0,Dt_Pes!D615,"")</f>
        <v/>
      </c>
      <c r="D621" s="45"/>
      <c r="E621" s="338"/>
      <c r="F621" s="332"/>
    </row>
    <row r="622" spans="1:6" x14ac:dyDescent="0.3">
      <c r="A622" s="4" t="str">
        <f>Dt_Pes!A616</f>
        <v/>
      </c>
      <c r="B622" t="str">
        <f>IF(Dt_Pes!B616&lt;&gt;0,Dt_Pes!B616,"")</f>
        <v/>
      </c>
      <c r="C622" s="4" t="str">
        <f>IF(Dt_Pes!D616&lt;&gt;0,Dt_Pes!D616,"")</f>
        <v/>
      </c>
      <c r="D622" s="45"/>
      <c r="E622" s="338"/>
      <c r="F622" s="332"/>
    </row>
    <row r="623" spans="1:6" x14ac:dyDescent="0.3">
      <c r="A623" s="4" t="str">
        <f>Dt_Pes!A617</f>
        <v/>
      </c>
      <c r="B623" t="str">
        <f>IF(Dt_Pes!B617&lt;&gt;0,Dt_Pes!B617,"")</f>
        <v/>
      </c>
      <c r="C623" s="4" t="str">
        <f>IF(Dt_Pes!D617&lt;&gt;0,Dt_Pes!D617,"")</f>
        <v/>
      </c>
      <c r="D623" s="45"/>
      <c r="E623" s="338"/>
      <c r="F623" s="332"/>
    </row>
    <row r="624" spans="1:6" x14ac:dyDescent="0.3">
      <c r="A624" s="4" t="str">
        <f>Dt_Pes!A618</f>
        <v/>
      </c>
      <c r="B624" t="str">
        <f>IF(Dt_Pes!B618&lt;&gt;0,Dt_Pes!B618,"")</f>
        <v/>
      </c>
      <c r="C624" s="4" t="str">
        <f>IF(Dt_Pes!D618&lt;&gt;0,Dt_Pes!D618,"")</f>
        <v/>
      </c>
      <c r="D624" s="45"/>
      <c r="E624" s="338"/>
      <c r="F624" s="332"/>
    </row>
    <row r="625" spans="1:6" x14ac:dyDescent="0.3">
      <c r="A625" s="4" t="str">
        <f>Dt_Pes!A619</f>
        <v/>
      </c>
      <c r="B625" t="str">
        <f>IF(Dt_Pes!B619&lt;&gt;0,Dt_Pes!B619,"")</f>
        <v/>
      </c>
      <c r="C625" s="4" t="str">
        <f>IF(Dt_Pes!D619&lt;&gt;0,Dt_Pes!D619,"")</f>
        <v/>
      </c>
      <c r="D625" s="45"/>
      <c r="E625" s="338"/>
      <c r="F625" s="332"/>
    </row>
    <row r="626" spans="1:6" x14ac:dyDescent="0.3">
      <c r="A626" s="4" t="str">
        <f>Dt_Pes!A620</f>
        <v/>
      </c>
      <c r="B626" t="str">
        <f>IF(Dt_Pes!B620&lt;&gt;0,Dt_Pes!B620,"")</f>
        <v/>
      </c>
      <c r="C626" s="4" t="str">
        <f>IF(Dt_Pes!D620&lt;&gt;0,Dt_Pes!D620,"")</f>
        <v/>
      </c>
      <c r="D626" s="45"/>
      <c r="E626" s="338"/>
      <c r="F626" s="332"/>
    </row>
    <row r="627" spans="1:6" x14ac:dyDescent="0.3">
      <c r="A627" s="4" t="str">
        <f>Dt_Pes!A621</f>
        <v/>
      </c>
      <c r="B627" t="str">
        <f>IF(Dt_Pes!B621&lt;&gt;0,Dt_Pes!B621,"")</f>
        <v/>
      </c>
      <c r="C627" s="4" t="str">
        <f>IF(Dt_Pes!D621&lt;&gt;0,Dt_Pes!D621,"")</f>
        <v/>
      </c>
      <c r="D627" s="45"/>
      <c r="E627" s="338"/>
      <c r="F627" s="332"/>
    </row>
    <row r="628" spans="1:6" x14ac:dyDescent="0.3">
      <c r="A628" s="4" t="str">
        <f>Dt_Pes!A622</f>
        <v/>
      </c>
      <c r="B628" t="str">
        <f>IF(Dt_Pes!B622&lt;&gt;0,Dt_Pes!B622,"")</f>
        <v/>
      </c>
      <c r="C628" s="4" t="str">
        <f>IF(Dt_Pes!D622&lt;&gt;0,Dt_Pes!D622,"")</f>
        <v/>
      </c>
      <c r="D628" s="45"/>
      <c r="E628" s="338"/>
      <c r="F628" s="332"/>
    </row>
    <row r="629" spans="1:6" x14ac:dyDescent="0.3">
      <c r="A629" s="4" t="str">
        <f>Dt_Pes!A623</f>
        <v/>
      </c>
      <c r="B629" t="str">
        <f>IF(Dt_Pes!B623&lt;&gt;0,Dt_Pes!B623,"")</f>
        <v/>
      </c>
      <c r="C629" s="4" t="str">
        <f>IF(Dt_Pes!D623&lt;&gt;0,Dt_Pes!D623,"")</f>
        <v/>
      </c>
      <c r="D629" s="45"/>
      <c r="E629" s="338"/>
      <c r="F629" s="332"/>
    </row>
    <row r="630" spans="1:6" x14ac:dyDescent="0.3">
      <c r="A630" s="4" t="str">
        <f>Dt_Pes!A624</f>
        <v/>
      </c>
      <c r="B630" t="str">
        <f>IF(Dt_Pes!B624&lt;&gt;0,Dt_Pes!B624,"")</f>
        <v/>
      </c>
      <c r="C630" s="4" t="str">
        <f>IF(Dt_Pes!D624&lt;&gt;0,Dt_Pes!D624,"")</f>
        <v/>
      </c>
      <c r="D630" s="45"/>
      <c r="E630" s="338"/>
      <c r="F630" s="332"/>
    </row>
    <row r="631" spans="1:6" x14ac:dyDescent="0.3">
      <c r="A631" s="4" t="str">
        <f>Dt_Pes!A625</f>
        <v/>
      </c>
      <c r="B631" t="str">
        <f>IF(Dt_Pes!B625&lt;&gt;0,Dt_Pes!B625,"")</f>
        <v/>
      </c>
      <c r="C631" s="4" t="str">
        <f>IF(Dt_Pes!D625&lt;&gt;0,Dt_Pes!D625,"")</f>
        <v/>
      </c>
      <c r="D631" s="45"/>
      <c r="E631" s="338"/>
      <c r="F631" s="332"/>
    </row>
    <row r="632" spans="1:6" x14ac:dyDescent="0.3">
      <c r="A632" s="4" t="str">
        <f>Dt_Pes!A626</f>
        <v/>
      </c>
      <c r="B632" t="str">
        <f>IF(Dt_Pes!B626&lt;&gt;0,Dt_Pes!B626,"")</f>
        <v/>
      </c>
      <c r="C632" s="4" t="str">
        <f>IF(Dt_Pes!D626&lt;&gt;0,Dt_Pes!D626,"")</f>
        <v/>
      </c>
      <c r="D632" s="45"/>
      <c r="E632" s="338"/>
      <c r="F632" s="332"/>
    </row>
    <row r="633" spans="1:6" x14ac:dyDescent="0.3">
      <c r="A633" s="4" t="str">
        <f>Dt_Pes!A627</f>
        <v/>
      </c>
      <c r="B633" t="str">
        <f>IF(Dt_Pes!B627&lt;&gt;0,Dt_Pes!B627,"")</f>
        <v/>
      </c>
      <c r="C633" s="4" t="str">
        <f>IF(Dt_Pes!D627&lt;&gt;0,Dt_Pes!D627,"")</f>
        <v/>
      </c>
      <c r="D633" s="45"/>
      <c r="E633" s="338"/>
      <c r="F633" s="332"/>
    </row>
    <row r="634" spans="1:6" x14ac:dyDescent="0.3">
      <c r="A634" s="4" t="str">
        <f>Dt_Pes!A628</f>
        <v/>
      </c>
      <c r="B634" t="str">
        <f>IF(Dt_Pes!B628&lt;&gt;0,Dt_Pes!B628,"")</f>
        <v/>
      </c>
      <c r="C634" s="4" t="str">
        <f>IF(Dt_Pes!D628&lt;&gt;0,Dt_Pes!D628,"")</f>
        <v/>
      </c>
      <c r="D634" s="45"/>
      <c r="E634" s="338"/>
      <c r="F634" s="332"/>
    </row>
    <row r="635" spans="1:6" x14ac:dyDescent="0.3">
      <c r="A635" s="4" t="str">
        <f>Dt_Pes!A629</f>
        <v/>
      </c>
      <c r="B635" t="str">
        <f>IF(Dt_Pes!B629&lt;&gt;0,Dt_Pes!B629,"")</f>
        <v/>
      </c>
      <c r="C635" s="4" t="str">
        <f>IF(Dt_Pes!D629&lt;&gt;0,Dt_Pes!D629,"")</f>
        <v/>
      </c>
      <c r="D635" s="45"/>
      <c r="E635" s="338"/>
      <c r="F635" s="332"/>
    </row>
    <row r="636" spans="1:6" x14ac:dyDescent="0.3">
      <c r="A636" s="4" t="str">
        <f>Dt_Pes!A630</f>
        <v/>
      </c>
      <c r="B636" t="str">
        <f>IF(Dt_Pes!B630&lt;&gt;0,Dt_Pes!B630,"")</f>
        <v/>
      </c>
      <c r="C636" s="4" t="str">
        <f>IF(Dt_Pes!D630&lt;&gt;0,Dt_Pes!D630,"")</f>
        <v/>
      </c>
      <c r="D636" s="45"/>
      <c r="E636" s="338"/>
      <c r="F636" s="332"/>
    </row>
    <row r="637" spans="1:6" x14ac:dyDescent="0.3">
      <c r="A637" s="4" t="str">
        <f>Dt_Pes!A631</f>
        <v/>
      </c>
      <c r="B637" t="str">
        <f>IF(Dt_Pes!B631&lt;&gt;0,Dt_Pes!B631,"")</f>
        <v/>
      </c>
      <c r="C637" s="4" t="str">
        <f>IF(Dt_Pes!D631&lt;&gt;0,Dt_Pes!D631,"")</f>
        <v/>
      </c>
      <c r="D637" s="45"/>
      <c r="E637" s="338"/>
      <c r="F637" s="332"/>
    </row>
    <row r="638" spans="1:6" x14ac:dyDescent="0.3">
      <c r="A638" s="4" t="str">
        <f>Dt_Pes!A632</f>
        <v/>
      </c>
      <c r="B638" t="str">
        <f>IF(Dt_Pes!B632&lt;&gt;0,Dt_Pes!B632,"")</f>
        <v/>
      </c>
      <c r="C638" s="4" t="str">
        <f>IF(Dt_Pes!D632&lt;&gt;0,Dt_Pes!D632,"")</f>
        <v/>
      </c>
      <c r="D638" s="45"/>
      <c r="E638" s="338"/>
      <c r="F638" s="332"/>
    </row>
    <row r="639" spans="1:6" x14ac:dyDescent="0.3">
      <c r="A639" s="4" t="str">
        <f>Dt_Pes!A633</f>
        <v/>
      </c>
      <c r="B639" t="str">
        <f>IF(Dt_Pes!B633&lt;&gt;0,Dt_Pes!B633,"")</f>
        <v/>
      </c>
      <c r="C639" s="4" t="str">
        <f>IF(Dt_Pes!D633&lt;&gt;0,Dt_Pes!D633,"")</f>
        <v/>
      </c>
      <c r="D639" s="45"/>
      <c r="E639" s="338"/>
      <c r="F639" s="332"/>
    </row>
    <row r="640" spans="1:6" x14ac:dyDescent="0.3">
      <c r="A640" s="4" t="str">
        <f>Dt_Pes!A634</f>
        <v/>
      </c>
      <c r="B640" t="str">
        <f>IF(Dt_Pes!B634&lt;&gt;0,Dt_Pes!B634,"")</f>
        <v/>
      </c>
      <c r="C640" s="4" t="str">
        <f>IF(Dt_Pes!D634&lt;&gt;0,Dt_Pes!D634,"")</f>
        <v/>
      </c>
      <c r="D640" s="45"/>
      <c r="E640" s="338"/>
      <c r="F640" s="332"/>
    </row>
    <row r="641" spans="1:6" x14ac:dyDescent="0.3">
      <c r="A641" s="4" t="str">
        <f>Dt_Pes!A635</f>
        <v/>
      </c>
      <c r="B641" t="str">
        <f>IF(Dt_Pes!B635&lt;&gt;0,Dt_Pes!B635,"")</f>
        <v/>
      </c>
      <c r="C641" s="4" t="str">
        <f>IF(Dt_Pes!D635&lt;&gt;0,Dt_Pes!D635,"")</f>
        <v/>
      </c>
      <c r="D641" s="45"/>
      <c r="E641" s="338"/>
      <c r="F641" s="332"/>
    </row>
    <row r="642" spans="1:6" x14ac:dyDescent="0.3">
      <c r="A642" s="4" t="str">
        <f>Dt_Pes!A636</f>
        <v/>
      </c>
      <c r="B642" t="str">
        <f>IF(Dt_Pes!B636&lt;&gt;0,Dt_Pes!B636,"")</f>
        <v/>
      </c>
      <c r="C642" s="4" t="str">
        <f>IF(Dt_Pes!D636&lt;&gt;0,Dt_Pes!D636,"")</f>
        <v/>
      </c>
      <c r="D642" s="45"/>
      <c r="E642" s="338"/>
      <c r="F642" s="332"/>
    </row>
    <row r="643" spans="1:6" x14ac:dyDescent="0.3">
      <c r="A643" s="4" t="str">
        <f>Dt_Pes!A637</f>
        <v/>
      </c>
      <c r="B643" t="str">
        <f>IF(Dt_Pes!B637&lt;&gt;0,Dt_Pes!B637,"")</f>
        <v/>
      </c>
      <c r="C643" s="4" t="str">
        <f>IF(Dt_Pes!D637&lt;&gt;0,Dt_Pes!D637,"")</f>
        <v/>
      </c>
      <c r="D643" s="45"/>
      <c r="E643" s="338"/>
      <c r="F643" s="332"/>
    </row>
    <row r="644" spans="1:6" x14ac:dyDescent="0.3">
      <c r="A644" s="4" t="str">
        <f>Dt_Pes!A638</f>
        <v/>
      </c>
      <c r="B644" t="str">
        <f>IF(Dt_Pes!B638&lt;&gt;0,Dt_Pes!B638,"")</f>
        <v/>
      </c>
      <c r="C644" s="4" t="str">
        <f>IF(Dt_Pes!D638&lt;&gt;0,Dt_Pes!D638,"")</f>
        <v/>
      </c>
      <c r="D644" s="45"/>
      <c r="E644" s="338"/>
      <c r="F644" s="332"/>
    </row>
    <row r="645" spans="1:6" x14ac:dyDescent="0.3">
      <c r="A645" s="4" t="str">
        <f>Dt_Pes!A639</f>
        <v/>
      </c>
      <c r="B645" t="str">
        <f>IF(Dt_Pes!B639&lt;&gt;0,Dt_Pes!B639,"")</f>
        <v/>
      </c>
      <c r="C645" s="4" t="str">
        <f>IF(Dt_Pes!D639&lt;&gt;0,Dt_Pes!D639,"")</f>
        <v/>
      </c>
      <c r="D645" s="45"/>
      <c r="E645" s="338"/>
      <c r="F645" s="332"/>
    </row>
    <row r="646" spans="1:6" x14ac:dyDescent="0.3">
      <c r="A646" s="4" t="str">
        <f>Dt_Pes!A640</f>
        <v/>
      </c>
      <c r="B646" t="str">
        <f>IF(Dt_Pes!B640&lt;&gt;0,Dt_Pes!B640,"")</f>
        <v/>
      </c>
      <c r="C646" s="4" t="str">
        <f>IF(Dt_Pes!D640&lt;&gt;0,Dt_Pes!D640,"")</f>
        <v/>
      </c>
      <c r="D646" s="45"/>
      <c r="E646" s="338"/>
      <c r="F646" s="332"/>
    </row>
    <row r="647" spans="1:6" x14ac:dyDescent="0.3">
      <c r="A647" s="4" t="str">
        <f>Dt_Pes!A641</f>
        <v/>
      </c>
      <c r="B647" t="str">
        <f>IF(Dt_Pes!B641&lt;&gt;0,Dt_Pes!B641,"")</f>
        <v/>
      </c>
      <c r="C647" s="4" t="str">
        <f>IF(Dt_Pes!D641&lt;&gt;0,Dt_Pes!D641,"")</f>
        <v/>
      </c>
      <c r="D647" s="45"/>
      <c r="E647" s="338"/>
      <c r="F647" s="332"/>
    </row>
    <row r="648" spans="1:6" x14ac:dyDescent="0.3">
      <c r="A648" s="4" t="str">
        <f>Dt_Pes!A642</f>
        <v/>
      </c>
      <c r="B648" t="str">
        <f>IF(Dt_Pes!B642&lt;&gt;0,Dt_Pes!B642,"")</f>
        <v/>
      </c>
      <c r="C648" s="4" t="str">
        <f>IF(Dt_Pes!D642&lt;&gt;0,Dt_Pes!D642,"")</f>
        <v/>
      </c>
      <c r="D648" s="45"/>
      <c r="E648" s="338"/>
      <c r="F648" s="332"/>
    </row>
    <row r="649" spans="1:6" x14ac:dyDescent="0.3">
      <c r="A649" s="4" t="str">
        <f>Dt_Pes!A643</f>
        <v/>
      </c>
      <c r="B649" t="str">
        <f>IF(Dt_Pes!B643&lt;&gt;0,Dt_Pes!B643,"")</f>
        <v/>
      </c>
      <c r="C649" s="4" t="str">
        <f>IF(Dt_Pes!D643&lt;&gt;0,Dt_Pes!D643,"")</f>
        <v/>
      </c>
      <c r="D649" s="45"/>
      <c r="E649" s="338"/>
      <c r="F649" s="332"/>
    </row>
    <row r="650" spans="1:6" x14ac:dyDescent="0.3">
      <c r="A650" s="4" t="str">
        <f>Dt_Pes!A644</f>
        <v/>
      </c>
      <c r="B650" t="str">
        <f>IF(Dt_Pes!B644&lt;&gt;0,Dt_Pes!B644,"")</f>
        <v/>
      </c>
      <c r="C650" s="4" t="str">
        <f>IF(Dt_Pes!D644&lt;&gt;0,Dt_Pes!D644,"")</f>
        <v/>
      </c>
      <c r="D650" s="45"/>
      <c r="E650" s="338"/>
      <c r="F650" s="332"/>
    </row>
    <row r="651" spans="1:6" x14ac:dyDescent="0.3">
      <c r="A651" s="4" t="str">
        <f>Dt_Pes!A645</f>
        <v/>
      </c>
      <c r="B651" t="str">
        <f>IF(Dt_Pes!B645&lt;&gt;0,Dt_Pes!B645,"")</f>
        <v/>
      </c>
      <c r="C651" s="4" t="str">
        <f>IF(Dt_Pes!D645&lt;&gt;0,Dt_Pes!D645,"")</f>
        <v/>
      </c>
      <c r="D651" s="45"/>
      <c r="E651" s="338"/>
      <c r="F651" s="332"/>
    </row>
    <row r="652" spans="1:6" x14ac:dyDescent="0.3">
      <c r="A652" s="4" t="str">
        <f>Dt_Pes!A646</f>
        <v/>
      </c>
      <c r="B652" t="str">
        <f>IF(Dt_Pes!B646&lt;&gt;0,Dt_Pes!B646,"")</f>
        <v/>
      </c>
      <c r="C652" s="4" t="str">
        <f>IF(Dt_Pes!D646&lt;&gt;0,Dt_Pes!D646,"")</f>
        <v/>
      </c>
      <c r="D652" s="45"/>
      <c r="E652" s="338"/>
      <c r="F652" s="332"/>
    </row>
    <row r="653" spans="1:6" x14ac:dyDescent="0.3">
      <c r="A653" s="4" t="str">
        <f>Dt_Pes!A647</f>
        <v/>
      </c>
      <c r="B653" t="str">
        <f>IF(Dt_Pes!B647&lt;&gt;0,Dt_Pes!B647,"")</f>
        <v/>
      </c>
      <c r="C653" s="4" t="str">
        <f>IF(Dt_Pes!D647&lt;&gt;0,Dt_Pes!D647,"")</f>
        <v/>
      </c>
      <c r="D653" s="45"/>
      <c r="E653" s="338"/>
      <c r="F653" s="332"/>
    </row>
    <row r="654" spans="1:6" x14ac:dyDescent="0.3">
      <c r="A654" s="4" t="str">
        <f>Dt_Pes!A648</f>
        <v/>
      </c>
      <c r="B654" t="str">
        <f>IF(Dt_Pes!B648&lt;&gt;0,Dt_Pes!B648,"")</f>
        <v/>
      </c>
      <c r="C654" s="4" t="str">
        <f>IF(Dt_Pes!D648&lt;&gt;0,Dt_Pes!D648,"")</f>
        <v/>
      </c>
      <c r="D654" s="45"/>
      <c r="E654" s="338"/>
      <c r="F654" s="332"/>
    </row>
    <row r="655" spans="1:6" x14ac:dyDescent="0.3">
      <c r="A655" s="4" t="str">
        <f>Dt_Pes!A649</f>
        <v/>
      </c>
      <c r="B655" t="str">
        <f>IF(Dt_Pes!B649&lt;&gt;0,Dt_Pes!B649,"")</f>
        <v/>
      </c>
      <c r="C655" s="4" t="str">
        <f>IF(Dt_Pes!D649&lt;&gt;0,Dt_Pes!D649,"")</f>
        <v/>
      </c>
      <c r="D655" s="45"/>
      <c r="E655" s="338"/>
      <c r="F655" s="332"/>
    </row>
    <row r="656" spans="1:6" x14ac:dyDescent="0.3">
      <c r="A656" s="4" t="str">
        <f>Dt_Pes!A650</f>
        <v/>
      </c>
      <c r="B656" t="str">
        <f>IF(Dt_Pes!B650&lt;&gt;0,Dt_Pes!B650,"")</f>
        <v/>
      </c>
      <c r="C656" s="4" t="str">
        <f>IF(Dt_Pes!D650&lt;&gt;0,Dt_Pes!D650,"")</f>
        <v/>
      </c>
      <c r="D656" s="45"/>
      <c r="E656" s="338"/>
      <c r="F656" s="332"/>
    </row>
    <row r="657" spans="1:6" x14ac:dyDescent="0.3">
      <c r="A657" s="4" t="str">
        <f>Dt_Pes!A651</f>
        <v/>
      </c>
      <c r="B657" t="str">
        <f>IF(Dt_Pes!B651&lt;&gt;0,Dt_Pes!B651,"")</f>
        <v/>
      </c>
      <c r="C657" s="4" t="str">
        <f>IF(Dt_Pes!D651&lt;&gt;0,Dt_Pes!D651,"")</f>
        <v/>
      </c>
      <c r="D657" s="45"/>
      <c r="E657" s="338"/>
      <c r="F657" s="332"/>
    </row>
    <row r="658" spans="1:6" x14ac:dyDescent="0.3">
      <c r="A658" s="4" t="str">
        <f>Dt_Pes!A652</f>
        <v/>
      </c>
      <c r="B658" t="str">
        <f>IF(Dt_Pes!B652&lt;&gt;0,Dt_Pes!B652,"")</f>
        <v/>
      </c>
      <c r="C658" s="4" t="str">
        <f>IF(Dt_Pes!D652&lt;&gt;0,Dt_Pes!D652,"")</f>
        <v/>
      </c>
      <c r="D658" s="45"/>
      <c r="E658" s="338"/>
      <c r="F658" s="332"/>
    </row>
    <row r="659" spans="1:6" x14ac:dyDescent="0.3">
      <c r="A659" s="4" t="str">
        <f>Dt_Pes!A653</f>
        <v/>
      </c>
      <c r="B659" t="str">
        <f>IF(Dt_Pes!B653&lt;&gt;0,Dt_Pes!B653,"")</f>
        <v/>
      </c>
      <c r="C659" s="4" t="str">
        <f>IF(Dt_Pes!D653&lt;&gt;0,Dt_Pes!D653,"")</f>
        <v/>
      </c>
      <c r="D659" s="45"/>
      <c r="E659" s="338"/>
      <c r="F659" s="332"/>
    </row>
    <row r="660" spans="1:6" x14ac:dyDescent="0.3">
      <c r="A660" s="4" t="str">
        <f>Dt_Pes!A654</f>
        <v/>
      </c>
      <c r="B660" t="str">
        <f>IF(Dt_Pes!B654&lt;&gt;0,Dt_Pes!B654,"")</f>
        <v/>
      </c>
      <c r="C660" s="4" t="str">
        <f>IF(Dt_Pes!D654&lt;&gt;0,Dt_Pes!D654,"")</f>
        <v/>
      </c>
      <c r="D660" s="45"/>
      <c r="E660" s="338"/>
      <c r="F660" s="332"/>
    </row>
    <row r="661" spans="1:6" x14ac:dyDescent="0.3">
      <c r="A661" s="4" t="str">
        <f>Dt_Pes!A655</f>
        <v/>
      </c>
      <c r="B661" t="str">
        <f>IF(Dt_Pes!B655&lt;&gt;0,Dt_Pes!B655,"")</f>
        <v/>
      </c>
      <c r="C661" s="4" t="str">
        <f>IF(Dt_Pes!D655&lt;&gt;0,Dt_Pes!D655,"")</f>
        <v/>
      </c>
      <c r="D661" s="45"/>
      <c r="E661" s="338"/>
      <c r="F661" s="332"/>
    </row>
    <row r="662" spans="1:6" x14ac:dyDescent="0.3">
      <c r="A662" s="4" t="str">
        <f>Dt_Pes!A656</f>
        <v/>
      </c>
      <c r="B662" t="str">
        <f>IF(Dt_Pes!B656&lt;&gt;0,Dt_Pes!B656,"")</f>
        <v/>
      </c>
      <c r="C662" s="4" t="str">
        <f>IF(Dt_Pes!D656&lt;&gt;0,Dt_Pes!D656,"")</f>
        <v/>
      </c>
      <c r="D662" s="45"/>
      <c r="E662" s="338"/>
      <c r="F662" s="332"/>
    </row>
    <row r="663" spans="1:6" x14ac:dyDescent="0.3">
      <c r="A663" s="4" t="str">
        <f>Dt_Pes!A657</f>
        <v/>
      </c>
      <c r="B663" t="str">
        <f>IF(Dt_Pes!B657&lt;&gt;0,Dt_Pes!B657,"")</f>
        <v/>
      </c>
      <c r="C663" s="4" t="str">
        <f>IF(Dt_Pes!D657&lt;&gt;0,Dt_Pes!D657,"")</f>
        <v/>
      </c>
      <c r="D663" s="45"/>
      <c r="E663" s="338"/>
      <c r="F663" s="332"/>
    </row>
    <row r="664" spans="1:6" x14ac:dyDescent="0.3">
      <c r="A664" s="4" t="str">
        <f>Dt_Pes!A658</f>
        <v/>
      </c>
      <c r="B664" t="str">
        <f>IF(Dt_Pes!B658&lt;&gt;0,Dt_Pes!B658,"")</f>
        <v/>
      </c>
      <c r="C664" s="4" t="str">
        <f>IF(Dt_Pes!D658&lt;&gt;0,Dt_Pes!D658,"")</f>
        <v/>
      </c>
      <c r="D664" s="45"/>
      <c r="E664" s="338"/>
      <c r="F664" s="332"/>
    </row>
    <row r="665" spans="1:6" x14ac:dyDescent="0.3">
      <c r="A665" s="4" t="str">
        <f>Dt_Pes!A659</f>
        <v/>
      </c>
      <c r="B665" t="str">
        <f>IF(Dt_Pes!B659&lt;&gt;0,Dt_Pes!B659,"")</f>
        <v/>
      </c>
      <c r="C665" s="4" t="str">
        <f>IF(Dt_Pes!D659&lt;&gt;0,Dt_Pes!D659,"")</f>
        <v/>
      </c>
      <c r="D665" s="45"/>
      <c r="E665" s="338"/>
      <c r="F665" s="332"/>
    </row>
    <row r="666" spans="1:6" x14ac:dyDescent="0.3">
      <c r="A666" s="4" t="str">
        <f>Dt_Pes!A660</f>
        <v/>
      </c>
      <c r="B666" t="str">
        <f>IF(Dt_Pes!B660&lt;&gt;0,Dt_Pes!B660,"")</f>
        <v/>
      </c>
      <c r="C666" s="4" t="str">
        <f>IF(Dt_Pes!D660&lt;&gt;0,Dt_Pes!D660,"")</f>
        <v/>
      </c>
      <c r="D666" s="45"/>
      <c r="E666" s="338"/>
      <c r="F666" s="332"/>
    </row>
    <row r="667" spans="1:6" x14ac:dyDescent="0.3">
      <c r="A667" s="4" t="str">
        <f>Dt_Pes!A661</f>
        <v/>
      </c>
      <c r="B667" t="str">
        <f>IF(Dt_Pes!B661&lt;&gt;0,Dt_Pes!B661,"")</f>
        <v/>
      </c>
      <c r="C667" s="4" t="str">
        <f>IF(Dt_Pes!D661&lt;&gt;0,Dt_Pes!D661,"")</f>
        <v/>
      </c>
      <c r="D667" s="45"/>
      <c r="E667" s="338"/>
      <c r="F667" s="332"/>
    </row>
    <row r="668" spans="1:6" x14ac:dyDescent="0.3">
      <c r="A668" s="4" t="str">
        <f>Dt_Pes!A662</f>
        <v/>
      </c>
      <c r="B668" t="str">
        <f>IF(Dt_Pes!B662&lt;&gt;0,Dt_Pes!B662,"")</f>
        <v/>
      </c>
      <c r="C668" s="4" t="str">
        <f>IF(Dt_Pes!D662&lt;&gt;0,Dt_Pes!D662,"")</f>
        <v/>
      </c>
      <c r="D668" s="45"/>
      <c r="E668" s="338"/>
      <c r="F668" s="332"/>
    </row>
    <row r="669" spans="1:6" x14ac:dyDescent="0.3">
      <c r="A669" s="4" t="str">
        <f>Dt_Pes!A663</f>
        <v/>
      </c>
      <c r="B669" t="str">
        <f>IF(Dt_Pes!B663&lt;&gt;0,Dt_Pes!B663,"")</f>
        <v/>
      </c>
      <c r="C669" s="4" t="str">
        <f>IF(Dt_Pes!D663&lt;&gt;0,Dt_Pes!D663,"")</f>
        <v/>
      </c>
      <c r="D669" s="45"/>
      <c r="E669" s="338"/>
      <c r="F669" s="332"/>
    </row>
    <row r="670" spans="1:6" x14ac:dyDescent="0.3">
      <c r="A670" s="4" t="str">
        <f>Dt_Pes!A664</f>
        <v/>
      </c>
      <c r="B670" t="str">
        <f>IF(Dt_Pes!B664&lt;&gt;0,Dt_Pes!B664,"")</f>
        <v/>
      </c>
      <c r="C670" s="4" t="str">
        <f>IF(Dt_Pes!D664&lt;&gt;0,Dt_Pes!D664,"")</f>
        <v/>
      </c>
      <c r="D670" s="45"/>
      <c r="E670" s="338"/>
      <c r="F670" s="332"/>
    </row>
    <row r="671" spans="1:6" x14ac:dyDescent="0.3">
      <c r="A671" s="4" t="str">
        <f>Dt_Pes!A665</f>
        <v/>
      </c>
      <c r="B671" t="str">
        <f>IF(Dt_Pes!B665&lt;&gt;0,Dt_Pes!B665,"")</f>
        <v/>
      </c>
      <c r="C671" s="4" t="str">
        <f>IF(Dt_Pes!D665&lt;&gt;0,Dt_Pes!D665,"")</f>
        <v/>
      </c>
      <c r="D671" s="45"/>
      <c r="E671" s="338"/>
      <c r="F671" s="332"/>
    </row>
    <row r="672" spans="1:6" x14ac:dyDescent="0.3">
      <c r="A672" s="4" t="str">
        <f>Dt_Pes!A666</f>
        <v/>
      </c>
      <c r="B672" t="str">
        <f>IF(Dt_Pes!B666&lt;&gt;0,Dt_Pes!B666,"")</f>
        <v/>
      </c>
      <c r="C672" s="4" t="str">
        <f>IF(Dt_Pes!D666&lt;&gt;0,Dt_Pes!D666,"")</f>
        <v/>
      </c>
      <c r="D672" s="45"/>
      <c r="E672" s="338"/>
      <c r="F672" s="332"/>
    </row>
    <row r="673" spans="1:6" x14ac:dyDescent="0.3">
      <c r="A673" s="4" t="str">
        <f>Dt_Pes!A667</f>
        <v/>
      </c>
      <c r="B673" t="str">
        <f>IF(Dt_Pes!B667&lt;&gt;0,Dt_Pes!B667,"")</f>
        <v/>
      </c>
      <c r="C673" s="4" t="str">
        <f>IF(Dt_Pes!D667&lt;&gt;0,Dt_Pes!D667,"")</f>
        <v/>
      </c>
      <c r="D673" s="45"/>
      <c r="E673" s="338"/>
      <c r="F673" s="332"/>
    </row>
    <row r="674" spans="1:6" x14ac:dyDescent="0.3">
      <c r="A674" s="4" t="str">
        <f>Dt_Pes!A668</f>
        <v/>
      </c>
      <c r="B674" t="str">
        <f>IF(Dt_Pes!B668&lt;&gt;0,Dt_Pes!B668,"")</f>
        <v/>
      </c>
      <c r="C674" s="4" t="str">
        <f>IF(Dt_Pes!D668&lt;&gt;0,Dt_Pes!D668,"")</f>
        <v/>
      </c>
      <c r="D674" s="45"/>
      <c r="E674" s="338"/>
      <c r="F674" s="332"/>
    </row>
    <row r="675" spans="1:6" x14ac:dyDescent="0.3">
      <c r="A675" s="4" t="str">
        <f>Dt_Pes!A669</f>
        <v/>
      </c>
      <c r="B675" t="str">
        <f>IF(Dt_Pes!B669&lt;&gt;0,Dt_Pes!B669,"")</f>
        <v/>
      </c>
      <c r="C675" s="4" t="str">
        <f>IF(Dt_Pes!D669&lt;&gt;0,Dt_Pes!D669,"")</f>
        <v/>
      </c>
      <c r="D675" s="45"/>
      <c r="E675" s="338"/>
      <c r="F675" s="332"/>
    </row>
    <row r="676" spans="1:6" x14ac:dyDescent="0.3">
      <c r="A676" s="4" t="str">
        <f>Dt_Pes!A670</f>
        <v/>
      </c>
      <c r="B676" t="str">
        <f>IF(Dt_Pes!B670&lt;&gt;0,Dt_Pes!B670,"")</f>
        <v/>
      </c>
      <c r="C676" s="4" t="str">
        <f>IF(Dt_Pes!D670&lt;&gt;0,Dt_Pes!D670,"")</f>
        <v/>
      </c>
      <c r="D676" s="45"/>
      <c r="E676" s="338"/>
      <c r="F676" s="332"/>
    </row>
    <row r="677" spans="1:6" x14ac:dyDescent="0.3">
      <c r="A677" s="4" t="str">
        <f>Dt_Pes!A671</f>
        <v/>
      </c>
      <c r="B677" t="str">
        <f>IF(Dt_Pes!B671&lt;&gt;0,Dt_Pes!B671,"")</f>
        <v/>
      </c>
      <c r="C677" s="4" t="str">
        <f>IF(Dt_Pes!D671&lt;&gt;0,Dt_Pes!D671,"")</f>
        <v/>
      </c>
      <c r="D677" s="45"/>
      <c r="E677" s="338"/>
      <c r="F677" s="332"/>
    </row>
    <row r="678" spans="1:6" x14ac:dyDescent="0.3">
      <c r="A678" s="4" t="str">
        <f>Dt_Pes!A672</f>
        <v/>
      </c>
      <c r="B678" t="str">
        <f>IF(Dt_Pes!B672&lt;&gt;0,Dt_Pes!B672,"")</f>
        <v/>
      </c>
      <c r="C678" s="4" t="str">
        <f>IF(Dt_Pes!D672&lt;&gt;0,Dt_Pes!D672,"")</f>
        <v/>
      </c>
      <c r="D678" s="45"/>
      <c r="E678" s="338"/>
      <c r="F678" s="332"/>
    </row>
    <row r="679" spans="1:6" x14ac:dyDescent="0.3">
      <c r="A679" s="4" t="str">
        <f>Dt_Pes!A673</f>
        <v/>
      </c>
      <c r="B679" t="str">
        <f>IF(Dt_Pes!B673&lt;&gt;0,Dt_Pes!B673,"")</f>
        <v/>
      </c>
      <c r="C679" s="4" t="str">
        <f>IF(Dt_Pes!D673&lt;&gt;0,Dt_Pes!D673,"")</f>
        <v/>
      </c>
      <c r="D679" s="45"/>
      <c r="E679" s="338"/>
      <c r="F679" s="332"/>
    </row>
    <row r="680" spans="1:6" x14ac:dyDescent="0.3">
      <c r="A680" s="4" t="str">
        <f>Dt_Pes!A674</f>
        <v/>
      </c>
      <c r="B680" t="str">
        <f>IF(Dt_Pes!B674&lt;&gt;0,Dt_Pes!B674,"")</f>
        <v/>
      </c>
      <c r="C680" s="4" t="str">
        <f>IF(Dt_Pes!D674&lt;&gt;0,Dt_Pes!D674,"")</f>
        <v/>
      </c>
      <c r="D680" s="45"/>
      <c r="E680" s="338"/>
      <c r="F680" s="332"/>
    </row>
    <row r="681" spans="1:6" x14ac:dyDescent="0.3">
      <c r="A681" s="4" t="str">
        <f>Dt_Pes!A675</f>
        <v/>
      </c>
      <c r="B681" t="str">
        <f>IF(Dt_Pes!B675&lt;&gt;0,Dt_Pes!B675,"")</f>
        <v/>
      </c>
      <c r="C681" s="4" t="str">
        <f>IF(Dt_Pes!D675&lt;&gt;0,Dt_Pes!D675,"")</f>
        <v/>
      </c>
      <c r="D681" s="45"/>
      <c r="E681" s="338"/>
      <c r="F681" s="332"/>
    </row>
    <row r="682" spans="1:6" x14ac:dyDescent="0.3">
      <c r="A682" s="4" t="str">
        <f>Dt_Pes!A676</f>
        <v/>
      </c>
      <c r="B682" t="str">
        <f>IF(Dt_Pes!B676&lt;&gt;0,Dt_Pes!B676,"")</f>
        <v/>
      </c>
      <c r="C682" s="4" t="str">
        <f>IF(Dt_Pes!D676&lt;&gt;0,Dt_Pes!D676,"")</f>
        <v/>
      </c>
      <c r="D682" s="45"/>
      <c r="E682" s="338"/>
      <c r="F682" s="332"/>
    </row>
    <row r="683" spans="1:6" x14ac:dyDescent="0.3">
      <c r="A683" s="4" t="str">
        <f>Dt_Pes!A677</f>
        <v/>
      </c>
      <c r="B683" t="str">
        <f>IF(Dt_Pes!B677&lt;&gt;0,Dt_Pes!B677,"")</f>
        <v/>
      </c>
      <c r="C683" s="4" t="str">
        <f>IF(Dt_Pes!D677&lt;&gt;0,Dt_Pes!D677,"")</f>
        <v/>
      </c>
      <c r="D683" s="45"/>
      <c r="E683" s="338"/>
      <c r="F683" s="332"/>
    </row>
    <row r="684" spans="1:6" x14ac:dyDescent="0.3">
      <c r="A684" s="4" t="str">
        <f>Dt_Pes!A678</f>
        <v/>
      </c>
      <c r="B684" t="str">
        <f>IF(Dt_Pes!B678&lt;&gt;0,Dt_Pes!B678,"")</f>
        <v/>
      </c>
      <c r="C684" s="4" t="str">
        <f>IF(Dt_Pes!D678&lt;&gt;0,Dt_Pes!D678,"")</f>
        <v/>
      </c>
      <c r="D684" s="45"/>
      <c r="E684" s="338"/>
      <c r="F684" s="332"/>
    </row>
    <row r="685" spans="1:6" x14ac:dyDescent="0.3">
      <c r="A685" s="4" t="str">
        <f>Dt_Pes!A679</f>
        <v/>
      </c>
      <c r="B685" t="str">
        <f>IF(Dt_Pes!B679&lt;&gt;0,Dt_Pes!B679,"")</f>
        <v/>
      </c>
      <c r="C685" s="4" t="str">
        <f>IF(Dt_Pes!D679&lt;&gt;0,Dt_Pes!D679,"")</f>
        <v/>
      </c>
      <c r="D685" s="45"/>
      <c r="E685" s="338"/>
      <c r="F685" s="332"/>
    </row>
    <row r="686" spans="1:6" x14ac:dyDescent="0.3">
      <c r="A686" s="4" t="str">
        <f>Dt_Pes!A680</f>
        <v/>
      </c>
      <c r="B686" t="str">
        <f>IF(Dt_Pes!B680&lt;&gt;0,Dt_Pes!B680,"")</f>
        <v/>
      </c>
      <c r="C686" s="4" t="str">
        <f>IF(Dt_Pes!D680&lt;&gt;0,Dt_Pes!D680,"")</f>
        <v/>
      </c>
      <c r="D686" s="45"/>
      <c r="E686" s="338"/>
      <c r="F686" s="332"/>
    </row>
    <row r="687" spans="1:6" x14ac:dyDescent="0.3">
      <c r="A687" s="4" t="str">
        <f>Dt_Pes!A681</f>
        <v/>
      </c>
      <c r="B687" t="str">
        <f>IF(Dt_Pes!B681&lt;&gt;0,Dt_Pes!B681,"")</f>
        <v/>
      </c>
      <c r="C687" s="4" t="str">
        <f>IF(Dt_Pes!D681&lt;&gt;0,Dt_Pes!D681,"")</f>
        <v/>
      </c>
      <c r="D687" s="45"/>
      <c r="E687" s="338"/>
      <c r="F687" s="332"/>
    </row>
    <row r="688" spans="1:6" x14ac:dyDescent="0.3">
      <c r="A688" s="4" t="str">
        <f>Dt_Pes!A682</f>
        <v/>
      </c>
      <c r="B688" t="str">
        <f>IF(Dt_Pes!B682&lt;&gt;0,Dt_Pes!B682,"")</f>
        <v/>
      </c>
      <c r="C688" s="4" t="str">
        <f>IF(Dt_Pes!D682&lt;&gt;0,Dt_Pes!D682,"")</f>
        <v/>
      </c>
      <c r="D688" s="45"/>
      <c r="E688" s="338"/>
      <c r="F688" s="332"/>
    </row>
    <row r="689" spans="1:6" x14ac:dyDescent="0.3">
      <c r="A689" s="4" t="str">
        <f>Dt_Pes!A683</f>
        <v/>
      </c>
      <c r="B689" t="str">
        <f>IF(Dt_Pes!B683&lt;&gt;0,Dt_Pes!B683,"")</f>
        <v/>
      </c>
      <c r="C689" s="4" t="str">
        <f>IF(Dt_Pes!D683&lt;&gt;0,Dt_Pes!D683,"")</f>
        <v/>
      </c>
      <c r="D689" s="45"/>
      <c r="E689" s="338"/>
      <c r="F689" s="332"/>
    </row>
    <row r="690" spans="1:6" x14ac:dyDescent="0.3">
      <c r="A690" s="4" t="str">
        <f>Dt_Pes!A684</f>
        <v/>
      </c>
      <c r="B690" t="str">
        <f>IF(Dt_Pes!B684&lt;&gt;0,Dt_Pes!B684,"")</f>
        <v/>
      </c>
      <c r="C690" s="4" t="str">
        <f>IF(Dt_Pes!D684&lt;&gt;0,Dt_Pes!D684,"")</f>
        <v/>
      </c>
      <c r="D690" s="45"/>
      <c r="E690" s="338"/>
      <c r="F690" s="332"/>
    </row>
    <row r="691" spans="1:6" x14ac:dyDescent="0.3">
      <c r="A691" s="4" t="str">
        <f>Dt_Pes!A685</f>
        <v/>
      </c>
      <c r="B691" t="str">
        <f>IF(Dt_Pes!B685&lt;&gt;0,Dt_Pes!B685,"")</f>
        <v/>
      </c>
      <c r="C691" s="4" t="str">
        <f>IF(Dt_Pes!D685&lt;&gt;0,Dt_Pes!D685,"")</f>
        <v/>
      </c>
      <c r="D691" s="45"/>
      <c r="E691" s="338"/>
      <c r="F691" s="332"/>
    </row>
    <row r="692" spans="1:6" x14ac:dyDescent="0.3">
      <c r="A692" s="4" t="str">
        <f>Dt_Pes!A686</f>
        <v/>
      </c>
      <c r="B692" t="str">
        <f>IF(Dt_Pes!B686&lt;&gt;0,Dt_Pes!B686,"")</f>
        <v/>
      </c>
      <c r="C692" s="4" t="str">
        <f>IF(Dt_Pes!D686&lt;&gt;0,Dt_Pes!D686,"")</f>
        <v/>
      </c>
      <c r="D692" s="45"/>
      <c r="E692" s="338"/>
      <c r="F692" s="332"/>
    </row>
    <row r="693" spans="1:6" x14ac:dyDescent="0.3">
      <c r="A693" s="4" t="str">
        <f>Dt_Pes!A687</f>
        <v/>
      </c>
      <c r="B693" t="str">
        <f>IF(Dt_Pes!B687&lt;&gt;0,Dt_Pes!B687,"")</f>
        <v/>
      </c>
      <c r="C693" s="4" t="str">
        <f>IF(Dt_Pes!D687&lt;&gt;0,Dt_Pes!D687,"")</f>
        <v/>
      </c>
      <c r="D693" s="45"/>
      <c r="E693" s="338"/>
      <c r="F693" s="332"/>
    </row>
    <row r="694" spans="1:6" x14ac:dyDescent="0.3">
      <c r="A694" s="4" t="str">
        <f>Dt_Pes!A688</f>
        <v/>
      </c>
      <c r="B694" t="str">
        <f>IF(Dt_Pes!B688&lt;&gt;0,Dt_Pes!B688,"")</f>
        <v/>
      </c>
      <c r="C694" s="4" t="str">
        <f>IF(Dt_Pes!D688&lt;&gt;0,Dt_Pes!D688,"")</f>
        <v/>
      </c>
      <c r="D694" s="45"/>
      <c r="E694" s="338"/>
      <c r="F694" s="332"/>
    </row>
    <row r="695" spans="1:6" x14ac:dyDescent="0.3">
      <c r="A695" s="4" t="str">
        <f>Dt_Pes!A689</f>
        <v/>
      </c>
      <c r="B695" t="str">
        <f>IF(Dt_Pes!B689&lt;&gt;0,Dt_Pes!B689,"")</f>
        <v/>
      </c>
      <c r="C695" s="4" t="str">
        <f>IF(Dt_Pes!D689&lt;&gt;0,Dt_Pes!D689,"")</f>
        <v/>
      </c>
      <c r="D695" s="45"/>
      <c r="E695" s="338"/>
      <c r="F695" s="332"/>
    </row>
    <row r="696" spans="1:6" x14ac:dyDescent="0.3">
      <c r="A696" s="4" t="str">
        <f>Dt_Pes!A690</f>
        <v/>
      </c>
      <c r="B696" t="str">
        <f>IF(Dt_Pes!B690&lt;&gt;0,Dt_Pes!B690,"")</f>
        <v/>
      </c>
      <c r="C696" s="4" t="str">
        <f>IF(Dt_Pes!D690&lt;&gt;0,Dt_Pes!D690,"")</f>
        <v/>
      </c>
      <c r="D696" s="45"/>
      <c r="E696" s="338"/>
      <c r="F696" s="332"/>
    </row>
    <row r="697" spans="1:6" x14ac:dyDescent="0.3">
      <c r="A697" s="4" t="str">
        <f>Dt_Pes!A691</f>
        <v/>
      </c>
      <c r="B697" t="str">
        <f>IF(Dt_Pes!B691&lt;&gt;0,Dt_Pes!B691,"")</f>
        <v/>
      </c>
      <c r="C697" s="4" t="str">
        <f>IF(Dt_Pes!D691&lt;&gt;0,Dt_Pes!D691,"")</f>
        <v/>
      </c>
      <c r="D697" s="45"/>
      <c r="E697" s="338"/>
      <c r="F697" s="332"/>
    </row>
    <row r="698" spans="1:6" x14ac:dyDescent="0.3">
      <c r="A698" s="4" t="str">
        <f>Dt_Pes!A692</f>
        <v/>
      </c>
      <c r="B698" t="str">
        <f>IF(Dt_Pes!B692&lt;&gt;0,Dt_Pes!B692,"")</f>
        <v/>
      </c>
      <c r="C698" s="4" t="str">
        <f>IF(Dt_Pes!D692&lt;&gt;0,Dt_Pes!D692,"")</f>
        <v/>
      </c>
      <c r="D698" s="45"/>
      <c r="E698" s="338"/>
      <c r="F698" s="332"/>
    </row>
    <row r="699" spans="1:6" x14ac:dyDescent="0.3">
      <c r="A699" s="4" t="str">
        <f>Dt_Pes!A693</f>
        <v/>
      </c>
      <c r="B699" t="str">
        <f>IF(Dt_Pes!B693&lt;&gt;0,Dt_Pes!B693,"")</f>
        <v/>
      </c>
      <c r="C699" s="4" t="str">
        <f>IF(Dt_Pes!D693&lt;&gt;0,Dt_Pes!D693,"")</f>
        <v/>
      </c>
      <c r="D699" s="45"/>
      <c r="E699" s="338"/>
      <c r="F699" s="332"/>
    </row>
    <row r="700" spans="1:6" x14ac:dyDescent="0.3">
      <c r="A700" s="4" t="str">
        <f>Dt_Pes!A694</f>
        <v/>
      </c>
      <c r="B700" t="str">
        <f>IF(Dt_Pes!B694&lt;&gt;0,Dt_Pes!B694,"")</f>
        <v/>
      </c>
      <c r="C700" s="4" t="str">
        <f>IF(Dt_Pes!D694&lt;&gt;0,Dt_Pes!D694,"")</f>
        <v/>
      </c>
      <c r="D700" s="45"/>
      <c r="E700" s="338"/>
      <c r="F700" s="332"/>
    </row>
    <row r="701" spans="1:6" x14ac:dyDescent="0.3">
      <c r="A701" s="4" t="str">
        <f>Dt_Pes!A695</f>
        <v/>
      </c>
      <c r="B701" t="str">
        <f>IF(Dt_Pes!B695&lt;&gt;0,Dt_Pes!B695,"")</f>
        <v/>
      </c>
      <c r="C701" s="4" t="str">
        <f>IF(Dt_Pes!D695&lt;&gt;0,Dt_Pes!D695,"")</f>
        <v/>
      </c>
      <c r="D701" s="45"/>
      <c r="E701" s="338"/>
      <c r="F701" s="332"/>
    </row>
    <row r="702" spans="1:6" x14ac:dyDescent="0.3">
      <c r="A702" s="4" t="str">
        <f>Dt_Pes!A696</f>
        <v/>
      </c>
      <c r="B702" t="str">
        <f>IF(Dt_Pes!B696&lt;&gt;0,Dt_Pes!B696,"")</f>
        <v/>
      </c>
      <c r="C702" s="4" t="str">
        <f>IF(Dt_Pes!D696&lt;&gt;0,Dt_Pes!D696,"")</f>
        <v/>
      </c>
      <c r="D702" s="45"/>
      <c r="E702" s="338"/>
      <c r="F702" s="332"/>
    </row>
    <row r="703" spans="1:6" x14ac:dyDescent="0.3">
      <c r="A703" s="4" t="str">
        <f>Dt_Pes!A697</f>
        <v/>
      </c>
      <c r="B703" t="str">
        <f>IF(Dt_Pes!B697&lt;&gt;0,Dt_Pes!B697,"")</f>
        <v/>
      </c>
      <c r="C703" s="4" t="str">
        <f>IF(Dt_Pes!D697&lt;&gt;0,Dt_Pes!D697,"")</f>
        <v/>
      </c>
      <c r="D703" s="45"/>
      <c r="E703" s="338"/>
      <c r="F703" s="332"/>
    </row>
    <row r="704" spans="1:6" x14ac:dyDescent="0.3">
      <c r="A704" s="4" t="str">
        <f>Dt_Pes!A698</f>
        <v/>
      </c>
      <c r="B704" t="str">
        <f>IF(Dt_Pes!B698&lt;&gt;0,Dt_Pes!B698,"")</f>
        <v/>
      </c>
      <c r="C704" s="4" t="str">
        <f>IF(Dt_Pes!D698&lt;&gt;0,Dt_Pes!D698,"")</f>
        <v/>
      </c>
      <c r="D704" s="45"/>
      <c r="E704" s="338"/>
      <c r="F704" s="332"/>
    </row>
    <row r="705" spans="1:6" x14ac:dyDescent="0.3">
      <c r="A705" s="4" t="str">
        <f>Dt_Pes!A699</f>
        <v/>
      </c>
      <c r="B705" t="str">
        <f>IF(Dt_Pes!B699&lt;&gt;0,Dt_Pes!B699,"")</f>
        <v/>
      </c>
      <c r="C705" s="4" t="str">
        <f>IF(Dt_Pes!D699&lt;&gt;0,Dt_Pes!D699,"")</f>
        <v/>
      </c>
      <c r="D705" s="45"/>
      <c r="E705" s="338"/>
      <c r="F705" s="332"/>
    </row>
    <row r="706" spans="1:6" x14ac:dyDescent="0.3">
      <c r="A706" s="4" t="str">
        <f>Dt_Pes!A700</f>
        <v/>
      </c>
      <c r="B706" t="str">
        <f>IF(Dt_Pes!B700&lt;&gt;0,Dt_Pes!B700,"")</f>
        <v/>
      </c>
      <c r="C706" s="4" t="str">
        <f>IF(Dt_Pes!D700&lt;&gt;0,Dt_Pes!D700,"")</f>
        <v/>
      </c>
      <c r="D706" s="45"/>
      <c r="E706" s="338"/>
      <c r="F706" s="332"/>
    </row>
    <row r="707" spans="1:6" x14ac:dyDescent="0.3">
      <c r="A707" s="4" t="str">
        <f>Dt_Pes!A701</f>
        <v/>
      </c>
      <c r="B707" t="str">
        <f>IF(Dt_Pes!B701&lt;&gt;0,Dt_Pes!B701,"")</f>
        <v/>
      </c>
      <c r="C707" s="4" t="str">
        <f>IF(Dt_Pes!D701&lt;&gt;0,Dt_Pes!D701,"")</f>
        <v/>
      </c>
      <c r="D707" s="45"/>
      <c r="E707" s="338"/>
      <c r="F707" s="332"/>
    </row>
    <row r="708" spans="1:6" x14ac:dyDescent="0.3">
      <c r="A708" s="4" t="str">
        <f>Dt_Pes!A702</f>
        <v/>
      </c>
      <c r="B708" t="str">
        <f>IF(Dt_Pes!B702&lt;&gt;0,Dt_Pes!B702,"")</f>
        <v/>
      </c>
      <c r="C708" s="4" t="str">
        <f>IF(Dt_Pes!D702&lt;&gt;0,Dt_Pes!D702,"")</f>
        <v/>
      </c>
      <c r="D708" s="45"/>
      <c r="E708" s="338"/>
      <c r="F708" s="332"/>
    </row>
    <row r="709" spans="1:6" x14ac:dyDescent="0.3">
      <c r="A709" s="4" t="str">
        <f>Dt_Pes!A703</f>
        <v/>
      </c>
      <c r="B709" t="str">
        <f>IF(Dt_Pes!B703&lt;&gt;0,Dt_Pes!B703,"")</f>
        <v/>
      </c>
      <c r="C709" s="4" t="str">
        <f>IF(Dt_Pes!D703&lt;&gt;0,Dt_Pes!D703,"")</f>
        <v/>
      </c>
      <c r="D709" s="45"/>
      <c r="E709" s="338"/>
      <c r="F709" s="332"/>
    </row>
    <row r="710" spans="1:6" x14ac:dyDescent="0.3">
      <c r="A710" s="4" t="str">
        <f>Dt_Pes!A704</f>
        <v/>
      </c>
      <c r="B710" t="str">
        <f>IF(Dt_Pes!B704&lt;&gt;0,Dt_Pes!B704,"")</f>
        <v/>
      </c>
      <c r="C710" s="4" t="str">
        <f>IF(Dt_Pes!D704&lt;&gt;0,Dt_Pes!D704,"")</f>
        <v/>
      </c>
      <c r="D710" s="45"/>
      <c r="E710" s="338"/>
      <c r="F710" s="332"/>
    </row>
    <row r="711" spans="1:6" x14ac:dyDescent="0.3">
      <c r="A711" s="4" t="str">
        <f>Dt_Pes!A705</f>
        <v/>
      </c>
      <c r="B711" t="str">
        <f>IF(Dt_Pes!B705&lt;&gt;0,Dt_Pes!B705,"")</f>
        <v/>
      </c>
      <c r="C711" s="4" t="str">
        <f>IF(Dt_Pes!D705&lt;&gt;0,Dt_Pes!D705,"")</f>
        <v/>
      </c>
      <c r="D711" s="45"/>
      <c r="E711" s="338"/>
      <c r="F711" s="332"/>
    </row>
    <row r="712" spans="1:6" x14ac:dyDescent="0.3">
      <c r="A712" s="4" t="str">
        <f>Dt_Pes!A706</f>
        <v/>
      </c>
      <c r="B712" t="str">
        <f>IF(Dt_Pes!B706&lt;&gt;0,Dt_Pes!B706,"")</f>
        <v/>
      </c>
      <c r="C712" s="4" t="str">
        <f>IF(Dt_Pes!D706&lt;&gt;0,Dt_Pes!D706,"")</f>
        <v/>
      </c>
      <c r="D712" s="45"/>
      <c r="E712" s="338"/>
      <c r="F712" s="332"/>
    </row>
    <row r="713" spans="1:6" x14ac:dyDescent="0.3">
      <c r="A713" s="4" t="str">
        <f>Dt_Pes!A707</f>
        <v/>
      </c>
      <c r="B713" t="str">
        <f>IF(Dt_Pes!B707&lt;&gt;0,Dt_Pes!B707,"")</f>
        <v/>
      </c>
      <c r="C713" s="4" t="str">
        <f>IF(Dt_Pes!D707&lt;&gt;0,Dt_Pes!D707,"")</f>
        <v/>
      </c>
      <c r="D713" s="45"/>
      <c r="E713" s="338"/>
      <c r="F713" s="332"/>
    </row>
    <row r="714" spans="1:6" x14ac:dyDescent="0.3">
      <c r="A714" s="4" t="str">
        <f>Dt_Pes!A708</f>
        <v/>
      </c>
      <c r="B714" t="str">
        <f>IF(Dt_Pes!B708&lt;&gt;0,Dt_Pes!B708,"")</f>
        <v/>
      </c>
      <c r="C714" s="4" t="str">
        <f>IF(Dt_Pes!D708&lt;&gt;0,Dt_Pes!D708,"")</f>
        <v/>
      </c>
      <c r="D714" s="45"/>
      <c r="E714" s="338"/>
      <c r="F714" s="332"/>
    </row>
    <row r="715" spans="1:6" x14ac:dyDescent="0.3">
      <c r="A715" s="4" t="str">
        <f>Dt_Pes!A709</f>
        <v/>
      </c>
      <c r="B715" t="str">
        <f>IF(Dt_Pes!B709&lt;&gt;0,Dt_Pes!B709,"")</f>
        <v/>
      </c>
      <c r="C715" s="4" t="str">
        <f>IF(Dt_Pes!D709&lt;&gt;0,Dt_Pes!D709,"")</f>
        <v/>
      </c>
      <c r="D715" s="45"/>
      <c r="E715" s="338"/>
      <c r="F715" s="332"/>
    </row>
    <row r="716" spans="1:6" x14ac:dyDescent="0.3">
      <c r="A716" s="4" t="str">
        <f>Dt_Pes!A710</f>
        <v/>
      </c>
      <c r="B716" t="str">
        <f>IF(Dt_Pes!B710&lt;&gt;0,Dt_Pes!B710,"")</f>
        <v/>
      </c>
      <c r="C716" s="4" t="str">
        <f>IF(Dt_Pes!D710&lt;&gt;0,Dt_Pes!D710,"")</f>
        <v/>
      </c>
      <c r="D716" s="45"/>
      <c r="E716" s="338"/>
      <c r="F716" s="332"/>
    </row>
    <row r="717" spans="1:6" x14ac:dyDescent="0.3">
      <c r="A717" s="4" t="str">
        <f>Dt_Pes!A711</f>
        <v/>
      </c>
      <c r="B717" t="str">
        <f>IF(Dt_Pes!B711&lt;&gt;0,Dt_Pes!B711,"")</f>
        <v/>
      </c>
      <c r="C717" s="4" t="str">
        <f>IF(Dt_Pes!D711&lt;&gt;0,Dt_Pes!D711,"")</f>
        <v/>
      </c>
      <c r="D717" s="45"/>
      <c r="E717" s="338"/>
      <c r="F717" s="332"/>
    </row>
    <row r="718" spans="1:6" x14ac:dyDescent="0.3">
      <c r="A718" s="4" t="str">
        <f>Dt_Pes!A712</f>
        <v/>
      </c>
      <c r="B718" t="str">
        <f>IF(Dt_Pes!B712&lt;&gt;0,Dt_Pes!B712,"")</f>
        <v/>
      </c>
      <c r="C718" s="4" t="str">
        <f>IF(Dt_Pes!D712&lt;&gt;0,Dt_Pes!D712,"")</f>
        <v/>
      </c>
      <c r="D718" s="45"/>
      <c r="E718" s="338"/>
      <c r="F718" s="332"/>
    </row>
    <row r="719" spans="1:6" x14ac:dyDescent="0.3">
      <c r="A719" s="4" t="str">
        <f>Dt_Pes!A713</f>
        <v/>
      </c>
      <c r="B719" t="str">
        <f>IF(Dt_Pes!B713&lt;&gt;0,Dt_Pes!B713,"")</f>
        <v/>
      </c>
      <c r="C719" s="4" t="str">
        <f>IF(Dt_Pes!D713&lt;&gt;0,Dt_Pes!D713,"")</f>
        <v/>
      </c>
      <c r="D719" s="45"/>
      <c r="E719" s="338"/>
      <c r="F719" s="332"/>
    </row>
    <row r="720" spans="1:6" x14ac:dyDescent="0.3">
      <c r="A720" s="4" t="str">
        <f>Dt_Pes!A714</f>
        <v/>
      </c>
      <c r="B720" t="str">
        <f>IF(Dt_Pes!B714&lt;&gt;0,Dt_Pes!B714,"")</f>
        <v/>
      </c>
      <c r="C720" s="4" t="str">
        <f>IF(Dt_Pes!D714&lt;&gt;0,Dt_Pes!D714,"")</f>
        <v/>
      </c>
      <c r="D720" s="45"/>
      <c r="E720" s="338"/>
      <c r="F720" s="332"/>
    </row>
    <row r="721" spans="1:6" x14ac:dyDescent="0.3">
      <c r="A721" s="4" t="str">
        <f>Dt_Pes!A715</f>
        <v/>
      </c>
      <c r="B721" t="str">
        <f>IF(Dt_Pes!B715&lt;&gt;0,Dt_Pes!B715,"")</f>
        <v/>
      </c>
      <c r="C721" s="4" t="str">
        <f>IF(Dt_Pes!D715&lt;&gt;0,Dt_Pes!D715,"")</f>
        <v/>
      </c>
      <c r="D721" s="45"/>
      <c r="E721" s="338"/>
      <c r="F721" s="332"/>
    </row>
    <row r="722" spans="1:6" x14ac:dyDescent="0.3">
      <c r="A722" s="4" t="str">
        <f>Dt_Pes!A716</f>
        <v/>
      </c>
      <c r="B722" t="str">
        <f>IF(Dt_Pes!B716&lt;&gt;0,Dt_Pes!B716,"")</f>
        <v/>
      </c>
      <c r="C722" s="4" t="str">
        <f>IF(Dt_Pes!D716&lt;&gt;0,Dt_Pes!D716,"")</f>
        <v/>
      </c>
      <c r="D722" s="45"/>
      <c r="E722" s="338"/>
      <c r="F722" s="332"/>
    </row>
    <row r="723" spans="1:6" x14ac:dyDescent="0.3">
      <c r="A723" s="4" t="str">
        <f>Dt_Pes!A717</f>
        <v/>
      </c>
      <c r="B723" t="str">
        <f>IF(Dt_Pes!B717&lt;&gt;0,Dt_Pes!B717,"")</f>
        <v/>
      </c>
      <c r="C723" s="4" t="str">
        <f>IF(Dt_Pes!D717&lt;&gt;0,Dt_Pes!D717,"")</f>
        <v/>
      </c>
      <c r="D723" s="45"/>
      <c r="E723" s="338"/>
      <c r="F723" s="332"/>
    </row>
    <row r="724" spans="1:6" x14ac:dyDescent="0.3">
      <c r="A724" s="4" t="str">
        <f>Dt_Pes!A718</f>
        <v/>
      </c>
      <c r="B724" t="str">
        <f>IF(Dt_Pes!B718&lt;&gt;0,Dt_Pes!B718,"")</f>
        <v/>
      </c>
      <c r="C724" s="4" t="str">
        <f>IF(Dt_Pes!D718&lt;&gt;0,Dt_Pes!D718,"")</f>
        <v/>
      </c>
      <c r="D724" s="45"/>
      <c r="E724" s="338"/>
      <c r="F724" s="332"/>
    </row>
    <row r="725" spans="1:6" x14ac:dyDescent="0.3">
      <c r="A725" s="4" t="str">
        <f>Dt_Pes!A719</f>
        <v/>
      </c>
      <c r="B725" t="str">
        <f>IF(Dt_Pes!B719&lt;&gt;0,Dt_Pes!B719,"")</f>
        <v/>
      </c>
      <c r="C725" s="4" t="str">
        <f>IF(Dt_Pes!D719&lt;&gt;0,Dt_Pes!D719,"")</f>
        <v/>
      </c>
      <c r="D725" s="45"/>
      <c r="E725" s="338"/>
      <c r="F725" s="332"/>
    </row>
    <row r="726" spans="1:6" x14ac:dyDescent="0.3">
      <c r="A726" s="4" t="str">
        <f>Dt_Pes!A720</f>
        <v/>
      </c>
      <c r="B726" t="str">
        <f>IF(Dt_Pes!B720&lt;&gt;0,Dt_Pes!B720,"")</f>
        <v/>
      </c>
      <c r="C726" s="4" t="str">
        <f>IF(Dt_Pes!D720&lt;&gt;0,Dt_Pes!D720,"")</f>
        <v/>
      </c>
      <c r="D726" s="45"/>
      <c r="E726" s="338"/>
      <c r="F726" s="332"/>
    </row>
    <row r="727" spans="1:6" x14ac:dyDescent="0.3">
      <c r="A727" s="4" t="str">
        <f>Dt_Pes!A721</f>
        <v/>
      </c>
      <c r="B727" t="str">
        <f>IF(Dt_Pes!B721&lt;&gt;0,Dt_Pes!B721,"")</f>
        <v/>
      </c>
      <c r="C727" s="4" t="str">
        <f>IF(Dt_Pes!D721&lt;&gt;0,Dt_Pes!D721,"")</f>
        <v/>
      </c>
      <c r="D727" s="45"/>
      <c r="E727" s="338"/>
      <c r="F727" s="332"/>
    </row>
    <row r="728" spans="1:6" x14ac:dyDescent="0.3">
      <c r="A728" s="4" t="str">
        <f>Dt_Pes!A722</f>
        <v/>
      </c>
      <c r="B728" t="str">
        <f>IF(Dt_Pes!B722&lt;&gt;0,Dt_Pes!B722,"")</f>
        <v/>
      </c>
      <c r="C728" s="4" t="str">
        <f>IF(Dt_Pes!D722&lt;&gt;0,Dt_Pes!D722,"")</f>
        <v/>
      </c>
      <c r="D728" s="45"/>
      <c r="E728" s="338"/>
      <c r="F728" s="332"/>
    </row>
    <row r="729" spans="1:6" x14ac:dyDescent="0.3">
      <c r="A729" s="4" t="str">
        <f>Dt_Pes!A723</f>
        <v/>
      </c>
      <c r="B729" t="str">
        <f>IF(Dt_Pes!B723&lt;&gt;0,Dt_Pes!B723,"")</f>
        <v/>
      </c>
      <c r="C729" s="4" t="str">
        <f>IF(Dt_Pes!D723&lt;&gt;0,Dt_Pes!D723,"")</f>
        <v/>
      </c>
      <c r="D729" s="45"/>
      <c r="E729" s="338"/>
      <c r="F729" s="332"/>
    </row>
    <row r="730" spans="1:6" x14ac:dyDescent="0.3">
      <c r="A730" s="4" t="str">
        <f>Dt_Pes!A724</f>
        <v/>
      </c>
      <c r="B730" t="str">
        <f>IF(Dt_Pes!B724&lt;&gt;0,Dt_Pes!B724,"")</f>
        <v/>
      </c>
      <c r="C730" s="4" t="str">
        <f>IF(Dt_Pes!D724&lt;&gt;0,Dt_Pes!D724,"")</f>
        <v/>
      </c>
      <c r="D730" s="45"/>
      <c r="E730" s="338"/>
      <c r="F730" s="332"/>
    </row>
    <row r="731" spans="1:6" x14ac:dyDescent="0.3">
      <c r="A731" s="4" t="str">
        <f>Dt_Pes!A725</f>
        <v/>
      </c>
      <c r="B731" t="str">
        <f>IF(Dt_Pes!B725&lt;&gt;0,Dt_Pes!B725,"")</f>
        <v/>
      </c>
      <c r="C731" s="4" t="str">
        <f>IF(Dt_Pes!D725&lt;&gt;0,Dt_Pes!D725,"")</f>
        <v/>
      </c>
      <c r="D731" s="45"/>
      <c r="E731" s="338"/>
      <c r="F731" s="332"/>
    </row>
    <row r="732" spans="1:6" x14ac:dyDescent="0.3">
      <c r="A732" s="4" t="str">
        <f>Dt_Pes!A726</f>
        <v/>
      </c>
      <c r="B732" t="str">
        <f>IF(Dt_Pes!B726&lt;&gt;0,Dt_Pes!B726,"")</f>
        <v/>
      </c>
      <c r="C732" s="4" t="str">
        <f>IF(Dt_Pes!D726&lt;&gt;0,Dt_Pes!D726,"")</f>
        <v/>
      </c>
      <c r="D732" s="45"/>
      <c r="E732" s="338"/>
      <c r="F732" s="332"/>
    </row>
    <row r="733" spans="1:6" x14ac:dyDescent="0.3">
      <c r="A733" s="4" t="str">
        <f>Dt_Pes!A727</f>
        <v/>
      </c>
      <c r="B733" t="str">
        <f>IF(Dt_Pes!B727&lt;&gt;0,Dt_Pes!B727,"")</f>
        <v/>
      </c>
      <c r="C733" s="4" t="str">
        <f>IF(Dt_Pes!D727&lt;&gt;0,Dt_Pes!D727,"")</f>
        <v/>
      </c>
      <c r="D733" s="45"/>
      <c r="E733" s="338"/>
      <c r="F733" s="332"/>
    </row>
    <row r="734" spans="1:6" x14ac:dyDescent="0.3">
      <c r="A734" s="4" t="str">
        <f>Dt_Pes!A728</f>
        <v/>
      </c>
      <c r="B734" t="str">
        <f>IF(Dt_Pes!B728&lt;&gt;0,Dt_Pes!B728,"")</f>
        <v/>
      </c>
      <c r="C734" s="4" t="str">
        <f>IF(Dt_Pes!D728&lt;&gt;0,Dt_Pes!D728,"")</f>
        <v/>
      </c>
      <c r="D734" s="45"/>
      <c r="E734" s="338"/>
      <c r="F734" s="332"/>
    </row>
    <row r="735" spans="1:6" x14ac:dyDescent="0.3">
      <c r="A735" s="4" t="str">
        <f>Dt_Pes!A729</f>
        <v/>
      </c>
      <c r="B735" t="str">
        <f>IF(Dt_Pes!B729&lt;&gt;0,Dt_Pes!B729,"")</f>
        <v/>
      </c>
      <c r="C735" s="4" t="str">
        <f>IF(Dt_Pes!D729&lt;&gt;0,Dt_Pes!D729,"")</f>
        <v/>
      </c>
      <c r="D735" s="45"/>
      <c r="E735" s="338"/>
      <c r="F735" s="332"/>
    </row>
    <row r="736" spans="1:6" x14ac:dyDescent="0.3">
      <c r="A736" s="4" t="str">
        <f>Dt_Pes!A730</f>
        <v/>
      </c>
      <c r="B736" t="str">
        <f>IF(Dt_Pes!B730&lt;&gt;0,Dt_Pes!B730,"")</f>
        <v/>
      </c>
      <c r="C736" s="4" t="str">
        <f>IF(Dt_Pes!D730&lt;&gt;0,Dt_Pes!D730,"")</f>
        <v/>
      </c>
      <c r="D736" s="45"/>
      <c r="E736" s="338"/>
      <c r="F736" s="332"/>
    </row>
    <row r="737" spans="1:6" x14ac:dyDescent="0.3">
      <c r="A737" s="4" t="str">
        <f>Dt_Pes!A731</f>
        <v/>
      </c>
      <c r="B737" t="str">
        <f>IF(Dt_Pes!B731&lt;&gt;0,Dt_Pes!B731,"")</f>
        <v/>
      </c>
      <c r="C737" s="4" t="str">
        <f>IF(Dt_Pes!D731&lt;&gt;0,Dt_Pes!D731,"")</f>
        <v/>
      </c>
      <c r="D737" s="45"/>
      <c r="E737" s="338"/>
      <c r="F737" s="332"/>
    </row>
    <row r="738" spans="1:6" x14ac:dyDescent="0.3">
      <c r="A738" s="4" t="str">
        <f>Dt_Pes!A732</f>
        <v/>
      </c>
      <c r="B738" t="str">
        <f>IF(Dt_Pes!B732&lt;&gt;0,Dt_Pes!B732,"")</f>
        <v/>
      </c>
      <c r="C738" s="4" t="str">
        <f>IF(Dt_Pes!D732&lt;&gt;0,Dt_Pes!D732,"")</f>
        <v/>
      </c>
      <c r="D738" s="45"/>
      <c r="E738" s="338"/>
      <c r="F738" s="332"/>
    </row>
    <row r="739" spans="1:6" x14ac:dyDescent="0.3">
      <c r="A739" s="4" t="str">
        <f>Dt_Pes!A733</f>
        <v/>
      </c>
      <c r="B739" t="str">
        <f>IF(Dt_Pes!B733&lt;&gt;0,Dt_Pes!B733,"")</f>
        <v/>
      </c>
      <c r="C739" s="4" t="str">
        <f>IF(Dt_Pes!D733&lt;&gt;0,Dt_Pes!D733,"")</f>
        <v/>
      </c>
      <c r="D739" s="45"/>
      <c r="E739" s="338"/>
      <c r="F739" s="332"/>
    </row>
    <row r="740" spans="1:6" x14ac:dyDescent="0.3">
      <c r="A740" s="4" t="str">
        <f>Dt_Pes!A734</f>
        <v/>
      </c>
      <c r="B740" t="str">
        <f>IF(Dt_Pes!B734&lt;&gt;0,Dt_Pes!B734,"")</f>
        <v/>
      </c>
      <c r="C740" s="4" t="str">
        <f>IF(Dt_Pes!D734&lt;&gt;0,Dt_Pes!D734,"")</f>
        <v/>
      </c>
      <c r="D740" s="45"/>
      <c r="E740" s="338"/>
      <c r="F740" s="332"/>
    </row>
    <row r="741" spans="1:6" x14ac:dyDescent="0.3">
      <c r="A741" s="4" t="str">
        <f>Dt_Pes!A735</f>
        <v/>
      </c>
      <c r="B741" t="str">
        <f>IF(Dt_Pes!B735&lt;&gt;0,Dt_Pes!B735,"")</f>
        <v/>
      </c>
      <c r="C741" s="4" t="str">
        <f>IF(Dt_Pes!D735&lt;&gt;0,Dt_Pes!D735,"")</f>
        <v/>
      </c>
      <c r="D741" s="45"/>
      <c r="E741" s="338"/>
      <c r="F741" s="332"/>
    </row>
    <row r="742" spans="1:6" x14ac:dyDescent="0.3">
      <c r="A742" s="4" t="str">
        <f>Dt_Pes!A736</f>
        <v/>
      </c>
      <c r="B742" t="str">
        <f>IF(Dt_Pes!B736&lt;&gt;0,Dt_Pes!B736,"")</f>
        <v/>
      </c>
      <c r="C742" s="4" t="str">
        <f>IF(Dt_Pes!D736&lt;&gt;0,Dt_Pes!D736,"")</f>
        <v/>
      </c>
      <c r="D742" s="45"/>
      <c r="E742" s="338"/>
      <c r="F742" s="332"/>
    </row>
    <row r="743" spans="1:6" x14ac:dyDescent="0.3">
      <c r="A743" s="4" t="str">
        <f>Dt_Pes!A737</f>
        <v/>
      </c>
      <c r="B743" t="str">
        <f>IF(Dt_Pes!B737&lt;&gt;0,Dt_Pes!B737,"")</f>
        <v/>
      </c>
      <c r="C743" s="4" t="str">
        <f>IF(Dt_Pes!D737&lt;&gt;0,Dt_Pes!D737,"")</f>
        <v/>
      </c>
      <c r="D743" s="45"/>
      <c r="E743" s="338"/>
      <c r="F743" s="332"/>
    </row>
    <row r="744" spans="1:6" x14ac:dyDescent="0.3">
      <c r="A744" s="4" t="str">
        <f>Dt_Pes!A738</f>
        <v/>
      </c>
      <c r="B744" t="str">
        <f>IF(Dt_Pes!B738&lt;&gt;0,Dt_Pes!B738,"")</f>
        <v/>
      </c>
      <c r="C744" s="4" t="str">
        <f>IF(Dt_Pes!D738&lt;&gt;0,Dt_Pes!D738,"")</f>
        <v/>
      </c>
      <c r="D744" s="45"/>
      <c r="E744" s="338"/>
      <c r="F744" s="332"/>
    </row>
    <row r="745" spans="1:6" x14ac:dyDescent="0.3">
      <c r="A745" s="4" t="str">
        <f>Dt_Pes!A739</f>
        <v/>
      </c>
      <c r="B745" t="str">
        <f>IF(Dt_Pes!B739&lt;&gt;0,Dt_Pes!B739,"")</f>
        <v/>
      </c>
      <c r="C745" s="4" t="str">
        <f>IF(Dt_Pes!D739&lt;&gt;0,Dt_Pes!D739,"")</f>
        <v/>
      </c>
      <c r="D745" s="45"/>
      <c r="E745" s="338"/>
      <c r="F745" s="332"/>
    </row>
    <row r="746" spans="1:6" x14ac:dyDescent="0.3">
      <c r="A746" s="4" t="str">
        <f>Dt_Pes!A740</f>
        <v/>
      </c>
      <c r="B746" t="str">
        <f>IF(Dt_Pes!B740&lt;&gt;0,Dt_Pes!B740,"")</f>
        <v/>
      </c>
      <c r="C746" s="4" t="str">
        <f>IF(Dt_Pes!D740&lt;&gt;0,Dt_Pes!D740,"")</f>
        <v/>
      </c>
      <c r="D746" s="45"/>
      <c r="E746" s="338"/>
      <c r="F746" s="332"/>
    </row>
    <row r="747" spans="1:6" x14ac:dyDescent="0.3">
      <c r="A747" s="4" t="str">
        <f>Dt_Pes!A741</f>
        <v/>
      </c>
      <c r="B747" t="str">
        <f>IF(Dt_Pes!B741&lt;&gt;0,Dt_Pes!B741,"")</f>
        <v/>
      </c>
      <c r="C747" s="4" t="str">
        <f>IF(Dt_Pes!D741&lt;&gt;0,Dt_Pes!D741,"")</f>
        <v/>
      </c>
      <c r="D747" s="45"/>
      <c r="E747" s="338"/>
      <c r="F747" s="332"/>
    </row>
    <row r="748" spans="1:6" x14ac:dyDescent="0.3">
      <c r="A748" s="4" t="str">
        <f>Dt_Pes!A742</f>
        <v/>
      </c>
      <c r="B748" t="str">
        <f>IF(Dt_Pes!B742&lt;&gt;0,Dt_Pes!B742,"")</f>
        <v/>
      </c>
      <c r="C748" s="4" t="str">
        <f>IF(Dt_Pes!D742&lt;&gt;0,Dt_Pes!D742,"")</f>
        <v/>
      </c>
      <c r="D748" s="45"/>
      <c r="E748" s="338"/>
      <c r="F748" s="332"/>
    </row>
    <row r="749" spans="1:6" x14ac:dyDescent="0.3">
      <c r="A749" s="4" t="str">
        <f>Dt_Pes!A743</f>
        <v/>
      </c>
      <c r="B749" t="str">
        <f>IF(Dt_Pes!B743&lt;&gt;0,Dt_Pes!B743,"")</f>
        <v/>
      </c>
      <c r="C749" s="4" t="str">
        <f>IF(Dt_Pes!D743&lt;&gt;0,Dt_Pes!D743,"")</f>
        <v/>
      </c>
      <c r="D749" s="45"/>
      <c r="E749" s="338"/>
      <c r="F749" s="332"/>
    </row>
    <row r="750" spans="1:6" x14ac:dyDescent="0.3">
      <c r="A750" s="4" t="str">
        <f>Dt_Pes!A744</f>
        <v/>
      </c>
      <c r="B750" t="str">
        <f>IF(Dt_Pes!B744&lt;&gt;0,Dt_Pes!B744,"")</f>
        <v/>
      </c>
      <c r="C750" s="4" t="str">
        <f>IF(Dt_Pes!D744&lt;&gt;0,Dt_Pes!D744,"")</f>
        <v/>
      </c>
      <c r="D750" s="45"/>
      <c r="E750" s="338"/>
      <c r="F750" s="332"/>
    </row>
    <row r="751" spans="1:6" x14ac:dyDescent="0.3">
      <c r="A751" s="4" t="str">
        <f>Dt_Pes!A745</f>
        <v/>
      </c>
      <c r="B751" t="str">
        <f>IF(Dt_Pes!B745&lt;&gt;0,Dt_Pes!B745,"")</f>
        <v/>
      </c>
      <c r="C751" s="4" t="str">
        <f>IF(Dt_Pes!D745&lt;&gt;0,Dt_Pes!D745,"")</f>
        <v/>
      </c>
      <c r="D751" s="45"/>
      <c r="E751" s="338"/>
      <c r="F751" s="332"/>
    </row>
    <row r="752" spans="1:6" x14ac:dyDescent="0.3">
      <c r="A752" s="4" t="str">
        <f>Dt_Pes!A746</f>
        <v/>
      </c>
      <c r="B752" t="str">
        <f>IF(Dt_Pes!B746&lt;&gt;0,Dt_Pes!B746,"")</f>
        <v/>
      </c>
      <c r="C752" s="4" t="str">
        <f>IF(Dt_Pes!D746&lt;&gt;0,Dt_Pes!D746,"")</f>
        <v/>
      </c>
      <c r="D752" s="45"/>
      <c r="E752" s="338"/>
      <c r="F752" s="332"/>
    </row>
    <row r="753" spans="1:6" x14ac:dyDescent="0.3">
      <c r="A753" s="4" t="str">
        <f>Dt_Pes!A747</f>
        <v/>
      </c>
      <c r="B753" t="str">
        <f>IF(Dt_Pes!B747&lt;&gt;0,Dt_Pes!B747,"")</f>
        <v/>
      </c>
      <c r="C753" s="4" t="str">
        <f>IF(Dt_Pes!D747&lt;&gt;0,Dt_Pes!D747,"")</f>
        <v/>
      </c>
      <c r="D753" s="45"/>
      <c r="E753" s="338"/>
      <c r="F753" s="332"/>
    </row>
    <row r="754" spans="1:6" x14ac:dyDescent="0.3">
      <c r="A754" s="4" t="str">
        <f>Dt_Pes!A748</f>
        <v/>
      </c>
      <c r="B754" t="str">
        <f>IF(Dt_Pes!B748&lt;&gt;0,Dt_Pes!B748,"")</f>
        <v/>
      </c>
      <c r="C754" s="4" t="str">
        <f>IF(Dt_Pes!D748&lt;&gt;0,Dt_Pes!D748,"")</f>
        <v/>
      </c>
      <c r="D754" s="45"/>
      <c r="E754" s="338"/>
      <c r="F754" s="332"/>
    </row>
    <row r="755" spans="1:6" x14ac:dyDescent="0.3">
      <c r="A755" s="4" t="str">
        <f>Dt_Pes!A749</f>
        <v/>
      </c>
      <c r="B755" t="str">
        <f>IF(Dt_Pes!B749&lt;&gt;0,Dt_Pes!B749,"")</f>
        <v/>
      </c>
      <c r="C755" s="4" t="str">
        <f>IF(Dt_Pes!D749&lt;&gt;0,Dt_Pes!D749,"")</f>
        <v/>
      </c>
      <c r="D755" s="45"/>
      <c r="E755" s="338"/>
      <c r="F755" s="332"/>
    </row>
    <row r="756" spans="1:6" x14ac:dyDescent="0.3">
      <c r="A756" s="4" t="str">
        <f>Dt_Pes!A750</f>
        <v/>
      </c>
      <c r="B756" t="str">
        <f>IF(Dt_Pes!B750&lt;&gt;0,Dt_Pes!B750,"")</f>
        <v/>
      </c>
      <c r="C756" s="4" t="str">
        <f>IF(Dt_Pes!D750&lt;&gt;0,Dt_Pes!D750,"")</f>
        <v/>
      </c>
      <c r="D756" s="45"/>
      <c r="E756" s="338"/>
      <c r="F756" s="332"/>
    </row>
    <row r="757" spans="1:6" x14ac:dyDescent="0.3">
      <c r="A757" s="4" t="str">
        <f>Dt_Pes!A751</f>
        <v/>
      </c>
      <c r="B757" t="str">
        <f>IF(Dt_Pes!B751&lt;&gt;0,Dt_Pes!B751,"")</f>
        <v/>
      </c>
      <c r="C757" s="4" t="str">
        <f>IF(Dt_Pes!D751&lt;&gt;0,Dt_Pes!D751,"")</f>
        <v/>
      </c>
      <c r="D757" s="45"/>
      <c r="E757" s="338"/>
      <c r="F757" s="332"/>
    </row>
    <row r="758" spans="1:6" x14ac:dyDescent="0.3">
      <c r="A758" s="4" t="str">
        <f>Dt_Pes!A752</f>
        <v/>
      </c>
      <c r="B758" t="str">
        <f>IF(Dt_Pes!B752&lt;&gt;0,Dt_Pes!B752,"")</f>
        <v/>
      </c>
      <c r="C758" s="4" t="str">
        <f>IF(Dt_Pes!D752&lt;&gt;0,Dt_Pes!D752,"")</f>
        <v/>
      </c>
      <c r="D758" s="45"/>
      <c r="E758" s="338"/>
      <c r="F758" s="332"/>
    </row>
    <row r="759" spans="1:6" x14ac:dyDescent="0.3">
      <c r="A759" s="4" t="str">
        <f>Dt_Pes!A753</f>
        <v/>
      </c>
      <c r="B759" t="str">
        <f>IF(Dt_Pes!B753&lt;&gt;0,Dt_Pes!B753,"")</f>
        <v/>
      </c>
      <c r="C759" s="4" t="str">
        <f>IF(Dt_Pes!D753&lt;&gt;0,Dt_Pes!D753,"")</f>
        <v/>
      </c>
      <c r="D759" s="45"/>
      <c r="E759" s="338"/>
      <c r="F759" s="332"/>
    </row>
    <row r="760" spans="1:6" x14ac:dyDescent="0.3">
      <c r="A760" s="4" t="str">
        <f>Dt_Pes!A754</f>
        <v/>
      </c>
      <c r="B760" t="str">
        <f>IF(Dt_Pes!B754&lt;&gt;0,Dt_Pes!B754,"")</f>
        <v/>
      </c>
      <c r="C760" s="4" t="str">
        <f>IF(Dt_Pes!D754&lt;&gt;0,Dt_Pes!D754,"")</f>
        <v/>
      </c>
      <c r="D760" s="45"/>
      <c r="E760" s="338"/>
      <c r="F760" s="332"/>
    </row>
    <row r="761" spans="1:6" x14ac:dyDescent="0.3">
      <c r="A761" s="4" t="str">
        <f>Dt_Pes!A755</f>
        <v/>
      </c>
      <c r="B761" t="str">
        <f>IF(Dt_Pes!B755&lt;&gt;0,Dt_Pes!B755,"")</f>
        <v/>
      </c>
      <c r="C761" s="4" t="str">
        <f>IF(Dt_Pes!D755&lt;&gt;0,Dt_Pes!D755,"")</f>
        <v/>
      </c>
      <c r="D761" s="45"/>
      <c r="E761" s="338"/>
      <c r="F761" s="332"/>
    </row>
    <row r="762" spans="1:6" x14ac:dyDescent="0.3">
      <c r="A762" s="4" t="str">
        <f>Dt_Pes!A756</f>
        <v/>
      </c>
      <c r="B762" t="str">
        <f>IF(Dt_Pes!B756&lt;&gt;0,Dt_Pes!B756,"")</f>
        <v/>
      </c>
      <c r="C762" s="4" t="str">
        <f>IF(Dt_Pes!D756&lt;&gt;0,Dt_Pes!D756,"")</f>
        <v/>
      </c>
      <c r="D762" s="45"/>
      <c r="E762" s="338"/>
      <c r="F762" s="332"/>
    </row>
    <row r="763" spans="1:6" x14ac:dyDescent="0.3">
      <c r="A763" s="4" t="str">
        <f>Dt_Pes!A757</f>
        <v/>
      </c>
      <c r="B763" t="str">
        <f>IF(Dt_Pes!B757&lt;&gt;0,Dt_Pes!B757,"")</f>
        <v/>
      </c>
      <c r="C763" s="4" t="str">
        <f>IF(Dt_Pes!D757&lt;&gt;0,Dt_Pes!D757,"")</f>
        <v/>
      </c>
      <c r="D763" s="45"/>
      <c r="E763" s="338"/>
      <c r="F763" s="332"/>
    </row>
    <row r="764" spans="1:6" x14ac:dyDescent="0.3">
      <c r="A764" s="4" t="str">
        <f>Dt_Pes!A758</f>
        <v/>
      </c>
      <c r="B764" t="str">
        <f>IF(Dt_Pes!B758&lt;&gt;0,Dt_Pes!B758,"")</f>
        <v/>
      </c>
      <c r="C764" s="4" t="str">
        <f>IF(Dt_Pes!D758&lt;&gt;0,Dt_Pes!D758,"")</f>
        <v/>
      </c>
      <c r="D764" s="45"/>
      <c r="E764" s="338"/>
      <c r="F764" s="332"/>
    </row>
    <row r="765" spans="1:6" x14ac:dyDescent="0.3">
      <c r="A765" s="4" t="str">
        <f>Dt_Pes!A759</f>
        <v/>
      </c>
      <c r="B765" t="str">
        <f>IF(Dt_Pes!B759&lt;&gt;0,Dt_Pes!B759,"")</f>
        <v/>
      </c>
      <c r="C765" s="4" t="str">
        <f>IF(Dt_Pes!D759&lt;&gt;0,Dt_Pes!D759,"")</f>
        <v/>
      </c>
      <c r="D765" s="45"/>
      <c r="E765" s="338"/>
      <c r="F765" s="332"/>
    </row>
    <row r="766" spans="1:6" x14ac:dyDescent="0.3">
      <c r="A766" s="4" t="str">
        <f>Dt_Pes!A760</f>
        <v/>
      </c>
      <c r="B766" t="str">
        <f>IF(Dt_Pes!B760&lt;&gt;0,Dt_Pes!B760,"")</f>
        <v/>
      </c>
      <c r="C766" s="4" t="str">
        <f>IF(Dt_Pes!D760&lt;&gt;0,Dt_Pes!D760,"")</f>
        <v/>
      </c>
      <c r="D766" s="45"/>
      <c r="E766" s="338"/>
      <c r="F766" s="332"/>
    </row>
    <row r="767" spans="1:6" x14ac:dyDescent="0.3">
      <c r="A767" s="4" t="str">
        <f>Dt_Pes!A761</f>
        <v/>
      </c>
      <c r="B767" t="str">
        <f>IF(Dt_Pes!B761&lt;&gt;0,Dt_Pes!B761,"")</f>
        <v/>
      </c>
      <c r="C767" s="4" t="str">
        <f>IF(Dt_Pes!D761&lt;&gt;0,Dt_Pes!D761,"")</f>
        <v/>
      </c>
      <c r="D767" s="45"/>
      <c r="E767" s="338"/>
      <c r="F767" s="332"/>
    </row>
    <row r="768" spans="1:6" x14ac:dyDescent="0.3">
      <c r="A768" s="4" t="str">
        <f>Dt_Pes!A762</f>
        <v/>
      </c>
      <c r="B768" t="str">
        <f>IF(Dt_Pes!B762&lt;&gt;0,Dt_Pes!B762,"")</f>
        <v/>
      </c>
      <c r="C768" s="4" t="str">
        <f>IF(Dt_Pes!D762&lt;&gt;0,Dt_Pes!D762,"")</f>
        <v/>
      </c>
      <c r="D768" s="45"/>
      <c r="E768" s="338"/>
      <c r="F768" s="332"/>
    </row>
    <row r="769" spans="1:6" x14ac:dyDescent="0.3">
      <c r="A769" s="4" t="str">
        <f>Dt_Pes!A763</f>
        <v/>
      </c>
      <c r="B769" t="str">
        <f>IF(Dt_Pes!B763&lt;&gt;0,Dt_Pes!B763,"")</f>
        <v/>
      </c>
      <c r="C769" s="4" t="str">
        <f>IF(Dt_Pes!D763&lt;&gt;0,Dt_Pes!D763,"")</f>
        <v/>
      </c>
      <c r="D769" s="45"/>
      <c r="E769" s="338"/>
      <c r="F769" s="332"/>
    </row>
    <row r="770" spans="1:6" x14ac:dyDescent="0.3">
      <c r="A770" s="4" t="str">
        <f>Dt_Pes!A764</f>
        <v/>
      </c>
      <c r="B770" t="str">
        <f>IF(Dt_Pes!B764&lt;&gt;0,Dt_Pes!B764,"")</f>
        <v/>
      </c>
      <c r="C770" s="4" t="str">
        <f>IF(Dt_Pes!D764&lt;&gt;0,Dt_Pes!D764,"")</f>
        <v/>
      </c>
      <c r="D770" s="45"/>
      <c r="E770" s="338"/>
      <c r="F770" s="332"/>
    </row>
    <row r="771" spans="1:6" x14ac:dyDescent="0.3">
      <c r="A771" s="4" t="str">
        <f>Dt_Pes!A765</f>
        <v/>
      </c>
      <c r="B771" t="str">
        <f>IF(Dt_Pes!B765&lt;&gt;0,Dt_Pes!B765,"")</f>
        <v/>
      </c>
      <c r="C771" s="4" t="str">
        <f>IF(Dt_Pes!D765&lt;&gt;0,Dt_Pes!D765,"")</f>
        <v/>
      </c>
      <c r="D771" s="45"/>
      <c r="E771" s="338"/>
      <c r="F771" s="332"/>
    </row>
    <row r="772" spans="1:6" x14ac:dyDescent="0.3">
      <c r="A772" s="4" t="str">
        <f>Dt_Pes!A766</f>
        <v/>
      </c>
      <c r="B772" t="str">
        <f>IF(Dt_Pes!B766&lt;&gt;0,Dt_Pes!B766,"")</f>
        <v/>
      </c>
      <c r="C772" s="4" t="str">
        <f>IF(Dt_Pes!D766&lt;&gt;0,Dt_Pes!D766,"")</f>
        <v/>
      </c>
      <c r="D772" s="45"/>
      <c r="E772" s="338"/>
      <c r="F772" s="332"/>
    </row>
    <row r="773" spans="1:6" x14ac:dyDescent="0.3">
      <c r="A773" s="4" t="str">
        <f>Dt_Pes!A767</f>
        <v/>
      </c>
      <c r="B773" t="str">
        <f>IF(Dt_Pes!B767&lt;&gt;0,Dt_Pes!B767,"")</f>
        <v/>
      </c>
      <c r="C773" s="4" t="str">
        <f>IF(Dt_Pes!D767&lt;&gt;0,Dt_Pes!D767,"")</f>
        <v/>
      </c>
      <c r="D773" s="45"/>
      <c r="E773" s="338"/>
      <c r="F773" s="332"/>
    </row>
    <row r="774" spans="1:6" x14ac:dyDescent="0.3">
      <c r="A774" s="4" t="str">
        <f>Dt_Pes!A768</f>
        <v/>
      </c>
      <c r="B774" t="str">
        <f>IF(Dt_Pes!B768&lt;&gt;0,Dt_Pes!B768,"")</f>
        <v/>
      </c>
      <c r="C774" s="4" t="str">
        <f>IF(Dt_Pes!D768&lt;&gt;0,Dt_Pes!D768,"")</f>
        <v/>
      </c>
      <c r="D774" s="45"/>
      <c r="E774" s="338"/>
      <c r="F774" s="332"/>
    </row>
    <row r="775" spans="1:6" x14ac:dyDescent="0.3">
      <c r="A775" s="4" t="str">
        <f>Dt_Pes!A769</f>
        <v/>
      </c>
      <c r="B775" t="str">
        <f>IF(Dt_Pes!B769&lt;&gt;0,Dt_Pes!B769,"")</f>
        <v/>
      </c>
      <c r="C775" s="4" t="str">
        <f>IF(Dt_Pes!D769&lt;&gt;0,Dt_Pes!D769,"")</f>
        <v/>
      </c>
      <c r="D775" s="45"/>
      <c r="E775" s="338"/>
      <c r="F775" s="332"/>
    </row>
    <row r="776" spans="1:6" x14ac:dyDescent="0.3">
      <c r="A776" s="4" t="str">
        <f>Dt_Pes!A770</f>
        <v/>
      </c>
      <c r="B776" t="str">
        <f>IF(Dt_Pes!B770&lt;&gt;0,Dt_Pes!B770,"")</f>
        <v/>
      </c>
      <c r="C776" s="4" t="str">
        <f>IF(Dt_Pes!D770&lt;&gt;0,Dt_Pes!D770,"")</f>
        <v/>
      </c>
      <c r="D776" s="45"/>
      <c r="E776" s="338"/>
      <c r="F776" s="332"/>
    </row>
    <row r="777" spans="1:6" x14ac:dyDescent="0.3">
      <c r="A777" s="4" t="str">
        <f>Dt_Pes!A771</f>
        <v/>
      </c>
      <c r="B777" t="str">
        <f>IF(Dt_Pes!B771&lt;&gt;0,Dt_Pes!B771,"")</f>
        <v/>
      </c>
      <c r="C777" s="4" t="str">
        <f>IF(Dt_Pes!D771&lt;&gt;0,Dt_Pes!D771,"")</f>
        <v/>
      </c>
      <c r="D777" s="45"/>
      <c r="E777" s="338"/>
      <c r="F777" s="332"/>
    </row>
    <row r="778" spans="1:6" x14ac:dyDescent="0.3">
      <c r="A778" s="4" t="str">
        <f>Dt_Pes!A772</f>
        <v/>
      </c>
      <c r="B778" t="str">
        <f>IF(Dt_Pes!B772&lt;&gt;0,Dt_Pes!B772,"")</f>
        <v/>
      </c>
      <c r="C778" s="4" t="str">
        <f>IF(Dt_Pes!D772&lt;&gt;0,Dt_Pes!D772,"")</f>
        <v/>
      </c>
      <c r="D778" s="45"/>
      <c r="E778" s="338"/>
      <c r="F778" s="332"/>
    </row>
    <row r="779" spans="1:6" x14ac:dyDescent="0.3">
      <c r="A779" s="4" t="str">
        <f>Dt_Pes!A773</f>
        <v/>
      </c>
      <c r="B779" t="str">
        <f>IF(Dt_Pes!B773&lt;&gt;0,Dt_Pes!B773,"")</f>
        <v/>
      </c>
      <c r="C779" s="4" t="str">
        <f>IF(Dt_Pes!D773&lt;&gt;0,Dt_Pes!D773,"")</f>
        <v/>
      </c>
      <c r="D779" s="45"/>
      <c r="E779" s="338"/>
      <c r="F779" s="332"/>
    </row>
    <row r="780" spans="1:6" x14ac:dyDescent="0.3">
      <c r="A780" s="4" t="str">
        <f>Dt_Pes!A774</f>
        <v/>
      </c>
      <c r="B780" t="str">
        <f>IF(Dt_Pes!B774&lt;&gt;0,Dt_Pes!B774,"")</f>
        <v/>
      </c>
      <c r="C780" s="4" t="str">
        <f>IF(Dt_Pes!D774&lt;&gt;0,Dt_Pes!D774,"")</f>
        <v/>
      </c>
      <c r="D780" s="45"/>
      <c r="E780" s="338"/>
      <c r="F780" s="332"/>
    </row>
    <row r="781" spans="1:6" x14ac:dyDescent="0.3">
      <c r="A781" s="4" t="str">
        <f>Dt_Pes!A775</f>
        <v/>
      </c>
      <c r="B781" t="str">
        <f>IF(Dt_Pes!B775&lt;&gt;0,Dt_Pes!B775,"")</f>
        <v/>
      </c>
      <c r="C781" s="4" t="str">
        <f>IF(Dt_Pes!D775&lt;&gt;0,Dt_Pes!D775,"")</f>
        <v/>
      </c>
      <c r="D781" s="45"/>
      <c r="E781" s="338"/>
      <c r="F781" s="332"/>
    </row>
    <row r="782" spans="1:6" x14ac:dyDescent="0.3">
      <c r="A782" s="4" t="str">
        <f>Dt_Pes!A776</f>
        <v/>
      </c>
      <c r="B782" t="str">
        <f>IF(Dt_Pes!B776&lt;&gt;0,Dt_Pes!B776,"")</f>
        <v/>
      </c>
      <c r="C782" s="4" t="str">
        <f>IF(Dt_Pes!D776&lt;&gt;0,Dt_Pes!D776,"")</f>
        <v/>
      </c>
      <c r="D782" s="45"/>
      <c r="E782" s="338"/>
      <c r="F782" s="332"/>
    </row>
    <row r="783" spans="1:6" x14ac:dyDescent="0.3">
      <c r="A783" s="4" t="str">
        <f>Dt_Pes!A777</f>
        <v/>
      </c>
      <c r="B783" t="str">
        <f>IF(Dt_Pes!B777&lt;&gt;0,Dt_Pes!B777,"")</f>
        <v/>
      </c>
      <c r="C783" s="4" t="str">
        <f>IF(Dt_Pes!D777&lt;&gt;0,Dt_Pes!D777,"")</f>
        <v/>
      </c>
      <c r="D783" s="45"/>
      <c r="E783" s="338"/>
      <c r="F783" s="332"/>
    </row>
    <row r="784" spans="1:6" x14ac:dyDescent="0.3">
      <c r="A784" s="4" t="str">
        <f>Dt_Pes!A778</f>
        <v/>
      </c>
      <c r="B784" t="str">
        <f>IF(Dt_Pes!B778&lt;&gt;0,Dt_Pes!B778,"")</f>
        <v/>
      </c>
      <c r="C784" s="4" t="str">
        <f>IF(Dt_Pes!D778&lt;&gt;0,Dt_Pes!D778,"")</f>
        <v/>
      </c>
      <c r="D784" s="45"/>
      <c r="E784" s="338"/>
      <c r="F784" s="332"/>
    </row>
    <row r="785" spans="1:6" x14ac:dyDescent="0.3">
      <c r="A785" s="4" t="str">
        <f>Dt_Pes!A779</f>
        <v/>
      </c>
      <c r="B785" t="str">
        <f>IF(Dt_Pes!B779&lt;&gt;0,Dt_Pes!B779,"")</f>
        <v/>
      </c>
      <c r="C785" s="4" t="str">
        <f>IF(Dt_Pes!D779&lt;&gt;0,Dt_Pes!D779,"")</f>
        <v/>
      </c>
      <c r="D785" s="45"/>
      <c r="E785" s="338"/>
      <c r="F785" s="332"/>
    </row>
    <row r="786" spans="1:6" x14ac:dyDescent="0.3">
      <c r="A786" s="4" t="str">
        <f>Dt_Pes!A780</f>
        <v/>
      </c>
      <c r="B786" t="str">
        <f>IF(Dt_Pes!B780&lt;&gt;0,Dt_Pes!B780,"")</f>
        <v/>
      </c>
      <c r="C786" s="4" t="str">
        <f>IF(Dt_Pes!D780&lt;&gt;0,Dt_Pes!D780,"")</f>
        <v/>
      </c>
      <c r="D786" s="45"/>
      <c r="E786" s="338"/>
      <c r="F786" s="332"/>
    </row>
    <row r="787" spans="1:6" x14ac:dyDescent="0.3">
      <c r="A787" s="4" t="str">
        <f>Dt_Pes!A781</f>
        <v/>
      </c>
      <c r="B787" t="str">
        <f>IF(Dt_Pes!B781&lt;&gt;0,Dt_Pes!B781,"")</f>
        <v/>
      </c>
      <c r="C787" s="4" t="str">
        <f>IF(Dt_Pes!D781&lt;&gt;0,Dt_Pes!D781,"")</f>
        <v/>
      </c>
      <c r="D787" s="45"/>
      <c r="E787" s="338"/>
      <c r="F787" s="332"/>
    </row>
    <row r="788" spans="1:6" x14ac:dyDescent="0.3">
      <c r="A788" s="4" t="str">
        <f>Dt_Pes!A782</f>
        <v/>
      </c>
      <c r="B788" t="str">
        <f>IF(Dt_Pes!B782&lt;&gt;0,Dt_Pes!B782,"")</f>
        <v/>
      </c>
      <c r="C788" s="4" t="str">
        <f>IF(Dt_Pes!D782&lt;&gt;0,Dt_Pes!D782,"")</f>
        <v/>
      </c>
      <c r="D788" s="45"/>
      <c r="E788" s="338"/>
      <c r="F788" s="332"/>
    </row>
    <row r="789" spans="1:6" x14ac:dyDescent="0.3">
      <c r="A789" s="4" t="str">
        <f>Dt_Pes!A783</f>
        <v/>
      </c>
      <c r="B789" t="str">
        <f>IF(Dt_Pes!B783&lt;&gt;0,Dt_Pes!B783,"")</f>
        <v/>
      </c>
      <c r="C789" s="4" t="str">
        <f>IF(Dt_Pes!D783&lt;&gt;0,Dt_Pes!D783,"")</f>
        <v/>
      </c>
      <c r="D789" s="45"/>
      <c r="E789" s="338"/>
      <c r="F789" s="332"/>
    </row>
    <row r="790" spans="1:6" x14ac:dyDescent="0.3">
      <c r="A790" s="4" t="str">
        <f>Dt_Pes!A784</f>
        <v/>
      </c>
      <c r="B790" t="str">
        <f>IF(Dt_Pes!B784&lt;&gt;0,Dt_Pes!B784,"")</f>
        <v/>
      </c>
      <c r="C790" s="4" t="str">
        <f>IF(Dt_Pes!D784&lt;&gt;0,Dt_Pes!D784,"")</f>
        <v/>
      </c>
      <c r="D790" s="45"/>
      <c r="E790" s="338"/>
      <c r="F790" s="332"/>
    </row>
    <row r="791" spans="1:6" x14ac:dyDescent="0.3">
      <c r="A791" s="4" t="str">
        <f>Dt_Pes!A785</f>
        <v/>
      </c>
      <c r="B791" t="str">
        <f>IF(Dt_Pes!B785&lt;&gt;0,Dt_Pes!B785,"")</f>
        <v/>
      </c>
      <c r="C791" s="4" t="str">
        <f>IF(Dt_Pes!D785&lt;&gt;0,Dt_Pes!D785,"")</f>
        <v/>
      </c>
      <c r="D791" s="45"/>
      <c r="E791" s="338"/>
      <c r="F791" s="332"/>
    </row>
    <row r="792" spans="1:6" x14ac:dyDescent="0.3">
      <c r="A792" s="4" t="str">
        <f>Dt_Pes!A786</f>
        <v/>
      </c>
      <c r="B792" t="str">
        <f>IF(Dt_Pes!B786&lt;&gt;0,Dt_Pes!B786,"")</f>
        <v/>
      </c>
      <c r="C792" s="4" t="str">
        <f>IF(Dt_Pes!D786&lt;&gt;0,Dt_Pes!D786,"")</f>
        <v/>
      </c>
      <c r="D792" s="45"/>
      <c r="E792" s="338"/>
      <c r="F792" s="332"/>
    </row>
    <row r="793" spans="1:6" x14ac:dyDescent="0.3">
      <c r="A793" s="4" t="str">
        <f>Dt_Pes!A787</f>
        <v/>
      </c>
      <c r="B793" t="str">
        <f>IF(Dt_Pes!B787&lt;&gt;0,Dt_Pes!B787,"")</f>
        <v/>
      </c>
      <c r="C793" s="4" t="str">
        <f>IF(Dt_Pes!D787&lt;&gt;0,Dt_Pes!D787,"")</f>
        <v/>
      </c>
      <c r="D793" s="45"/>
      <c r="E793" s="338"/>
      <c r="F793" s="332"/>
    </row>
    <row r="794" spans="1:6" x14ac:dyDescent="0.3">
      <c r="A794" s="4" t="str">
        <f>Dt_Pes!A788</f>
        <v/>
      </c>
      <c r="B794" t="str">
        <f>IF(Dt_Pes!B788&lt;&gt;0,Dt_Pes!B788,"")</f>
        <v/>
      </c>
      <c r="C794" s="4" t="str">
        <f>IF(Dt_Pes!D788&lt;&gt;0,Dt_Pes!D788,"")</f>
        <v/>
      </c>
      <c r="D794" s="45"/>
      <c r="E794" s="338"/>
      <c r="F794" s="332"/>
    </row>
    <row r="795" spans="1:6" x14ac:dyDescent="0.3">
      <c r="A795" s="4" t="str">
        <f>Dt_Pes!A789</f>
        <v/>
      </c>
      <c r="B795" t="str">
        <f>IF(Dt_Pes!B789&lt;&gt;0,Dt_Pes!B789,"")</f>
        <v/>
      </c>
      <c r="C795" s="4" t="str">
        <f>IF(Dt_Pes!D789&lt;&gt;0,Dt_Pes!D789,"")</f>
        <v/>
      </c>
      <c r="D795" s="45"/>
      <c r="E795" s="338"/>
      <c r="F795" s="332"/>
    </row>
    <row r="796" spans="1:6" x14ac:dyDescent="0.3">
      <c r="A796" s="4" t="str">
        <f>Dt_Pes!A790</f>
        <v/>
      </c>
      <c r="B796" t="str">
        <f>IF(Dt_Pes!B790&lt;&gt;0,Dt_Pes!B790,"")</f>
        <v/>
      </c>
      <c r="C796" s="4" t="str">
        <f>IF(Dt_Pes!D790&lt;&gt;0,Dt_Pes!D790,"")</f>
        <v/>
      </c>
      <c r="D796" s="45"/>
      <c r="E796" s="338"/>
      <c r="F796" s="332"/>
    </row>
    <row r="797" spans="1:6" x14ac:dyDescent="0.3">
      <c r="A797" s="4" t="str">
        <f>Dt_Pes!A791</f>
        <v/>
      </c>
      <c r="B797" t="str">
        <f>IF(Dt_Pes!B791&lt;&gt;0,Dt_Pes!B791,"")</f>
        <v/>
      </c>
      <c r="C797" s="4" t="str">
        <f>IF(Dt_Pes!D791&lt;&gt;0,Dt_Pes!D791,"")</f>
        <v/>
      </c>
      <c r="D797" s="45"/>
      <c r="E797" s="338"/>
      <c r="F797" s="332"/>
    </row>
    <row r="798" spans="1:6" x14ac:dyDescent="0.3">
      <c r="A798" s="4" t="str">
        <f>Dt_Pes!A792</f>
        <v/>
      </c>
      <c r="B798" t="str">
        <f>IF(Dt_Pes!B792&lt;&gt;0,Dt_Pes!B792,"")</f>
        <v/>
      </c>
      <c r="C798" s="4" t="str">
        <f>IF(Dt_Pes!D792&lt;&gt;0,Dt_Pes!D792,"")</f>
        <v/>
      </c>
      <c r="D798" s="45"/>
      <c r="E798" s="338"/>
      <c r="F798" s="332"/>
    </row>
    <row r="799" spans="1:6" x14ac:dyDescent="0.3">
      <c r="A799" s="4" t="str">
        <f>Dt_Pes!A793</f>
        <v/>
      </c>
      <c r="B799" t="str">
        <f>IF(Dt_Pes!B793&lt;&gt;0,Dt_Pes!B793,"")</f>
        <v/>
      </c>
      <c r="C799" s="4" t="str">
        <f>IF(Dt_Pes!D793&lt;&gt;0,Dt_Pes!D793,"")</f>
        <v/>
      </c>
      <c r="D799" s="45"/>
      <c r="E799" s="338"/>
      <c r="F799" s="332"/>
    </row>
    <row r="800" spans="1:6" x14ac:dyDescent="0.3">
      <c r="A800" s="4" t="str">
        <f>Dt_Pes!A794</f>
        <v/>
      </c>
      <c r="B800" t="str">
        <f>IF(Dt_Pes!B794&lt;&gt;0,Dt_Pes!B794,"")</f>
        <v/>
      </c>
      <c r="C800" s="4" t="str">
        <f>IF(Dt_Pes!D794&lt;&gt;0,Dt_Pes!D794,"")</f>
        <v/>
      </c>
      <c r="D800" s="45"/>
      <c r="E800" s="338"/>
      <c r="F800" s="332"/>
    </row>
    <row r="801" spans="1:6" x14ac:dyDescent="0.3">
      <c r="A801" s="4" t="str">
        <f>Dt_Pes!A795</f>
        <v/>
      </c>
      <c r="B801" t="str">
        <f>IF(Dt_Pes!B795&lt;&gt;0,Dt_Pes!B795,"")</f>
        <v/>
      </c>
      <c r="C801" s="4" t="str">
        <f>IF(Dt_Pes!D795&lt;&gt;0,Dt_Pes!D795,"")</f>
        <v/>
      </c>
      <c r="D801" s="45"/>
      <c r="E801" s="338"/>
      <c r="F801" s="332"/>
    </row>
    <row r="802" spans="1:6" x14ac:dyDescent="0.3">
      <c r="A802" s="4" t="str">
        <f>Dt_Pes!A796</f>
        <v/>
      </c>
      <c r="B802" t="str">
        <f>IF(Dt_Pes!B796&lt;&gt;0,Dt_Pes!B796,"")</f>
        <v/>
      </c>
      <c r="C802" s="4" t="str">
        <f>IF(Dt_Pes!D796&lt;&gt;0,Dt_Pes!D796,"")</f>
        <v/>
      </c>
      <c r="D802" s="45"/>
      <c r="E802" s="338"/>
      <c r="F802" s="332"/>
    </row>
    <row r="803" spans="1:6" x14ac:dyDescent="0.3">
      <c r="A803" s="4" t="str">
        <f>Dt_Pes!A797</f>
        <v/>
      </c>
      <c r="B803" t="str">
        <f>IF(Dt_Pes!B797&lt;&gt;0,Dt_Pes!B797,"")</f>
        <v/>
      </c>
      <c r="C803" s="4" t="str">
        <f>IF(Dt_Pes!D797&lt;&gt;0,Dt_Pes!D797,"")</f>
        <v/>
      </c>
      <c r="D803" s="45"/>
      <c r="E803" s="338"/>
      <c r="F803" s="332"/>
    </row>
    <row r="804" spans="1:6" x14ac:dyDescent="0.3">
      <c r="A804" s="4" t="str">
        <f>Dt_Pes!A798</f>
        <v/>
      </c>
      <c r="B804" t="str">
        <f>IF(Dt_Pes!B798&lt;&gt;0,Dt_Pes!B798,"")</f>
        <v/>
      </c>
      <c r="C804" s="4" t="str">
        <f>IF(Dt_Pes!D798&lt;&gt;0,Dt_Pes!D798,"")</f>
        <v/>
      </c>
      <c r="D804" s="45"/>
      <c r="E804" s="338"/>
      <c r="F804" s="332"/>
    </row>
    <row r="805" spans="1:6" x14ac:dyDescent="0.3">
      <c r="A805" s="4" t="str">
        <f>Dt_Pes!A799</f>
        <v/>
      </c>
      <c r="B805" t="str">
        <f>IF(Dt_Pes!B799&lt;&gt;0,Dt_Pes!B799,"")</f>
        <v/>
      </c>
      <c r="C805" s="4" t="str">
        <f>IF(Dt_Pes!D799&lt;&gt;0,Dt_Pes!D799,"")</f>
        <v/>
      </c>
      <c r="D805" s="45"/>
      <c r="E805" s="338"/>
      <c r="F805" s="332"/>
    </row>
    <row r="806" spans="1:6" x14ac:dyDescent="0.3">
      <c r="A806" s="4" t="str">
        <f>Dt_Pes!A800</f>
        <v/>
      </c>
      <c r="B806" t="str">
        <f>IF(Dt_Pes!B800&lt;&gt;0,Dt_Pes!B800,"")</f>
        <v/>
      </c>
      <c r="C806" s="4" t="str">
        <f>IF(Dt_Pes!D800&lt;&gt;0,Dt_Pes!D800,"")</f>
        <v/>
      </c>
      <c r="D806" s="45"/>
      <c r="E806" s="338"/>
      <c r="F806" s="332"/>
    </row>
    <row r="807" spans="1:6" x14ac:dyDescent="0.3">
      <c r="A807" s="4" t="str">
        <f>Dt_Pes!A801</f>
        <v/>
      </c>
      <c r="B807" t="str">
        <f>IF(Dt_Pes!B801&lt;&gt;0,Dt_Pes!B801,"")</f>
        <v/>
      </c>
      <c r="C807" s="4" t="str">
        <f>IF(Dt_Pes!D801&lt;&gt;0,Dt_Pes!D801,"")</f>
        <v/>
      </c>
      <c r="D807" s="45"/>
      <c r="E807" s="338"/>
      <c r="F807" s="332"/>
    </row>
    <row r="808" spans="1:6" x14ac:dyDescent="0.3">
      <c r="A808" s="4" t="str">
        <f>Dt_Pes!A802</f>
        <v/>
      </c>
      <c r="B808" t="str">
        <f>IF(Dt_Pes!B802&lt;&gt;0,Dt_Pes!B802,"")</f>
        <v/>
      </c>
      <c r="C808" s="4" t="str">
        <f>IF(Dt_Pes!D802&lt;&gt;0,Dt_Pes!D802,"")</f>
        <v/>
      </c>
      <c r="D808" s="45"/>
      <c r="E808" s="338"/>
      <c r="F808" s="332"/>
    </row>
    <row r="809" spans="1:6" x14ac:dyDescent="0.3">
      <c r="A809" s="4" t="str">
        <f>Dt_Pes!A803</f>
        <v/>
      </c>
      <c r="B809" t="str">
        <f>IF(Dt_Pes!B803&lt;&gt;0,Dt_Pes!B803,"")</f>
        <v/>
      </c>
      <c r="C809" s="4" t="str">
        <f>IF(Dt_Pes!D803&lt;&gt;0,Dt_Pes!D803,"")</f>
        <v/>
      </c>
      <c r="D809" s="45"/>
      <c r="E809" s="338"/>
      <c r="F809" s="332"/>
    </row>
    <row r="810" spans="1:6" x14ac:dyDescent="0.3">
      <c r="A810" s="4" t="str">
        <f>Dt_Pes!A804</f>
        <v/>
      </c>
      <c r="B810" t="str">
        <f>IF(Dt_Pes!B804&lt;&gt;0,Dt_Pes!B804,"")</f>
        <v/>
      </c>
      <c r="C810" s="4" t="str">
        <f>IF(Dt_Pes!D804&lt;&gt;0,Dt_Pes!D804,"")</f>
        <v/>
      </c>
      <c r="D810" s="45"/>
      <c r="E810" s="338"/>
      <c r="F810" s="332"/>
    </row>
    <row r="811" spans="1:6" x14ac:dyDescent="0.3">
      <c r="A811" s="4" t="str">
        <f>Dt_Pes!A805</f>
        <v/>
      </c>
      <c r="B811" t="str">
        <f>IF(Dt_Pes!B805&lt;&gt;0,Dt_Pes!B805,"")</f>
        <v/>
      </c>
      <c r="C811" s="4" t="str">
        <f>IF(Dt_Pes!D805&lt;&gt;0,Dt_Pes!D805,"")</f>
        <v/>
      </c>
      <c r="D811" s="45"/>
      <c r="E811" s="338"/>
      <c r="F811" s="332"/>
    </row>
    <row r="812" spans="1:6" x14ac:dyDescent="0.3">
      <c r="A812" s="4" t="str">
        <f>Dt_Pes!A806</f>
        <v/>
      </c>
      <c r="B812" t="str">
        <f>IF(Dt_Pes!B806&lt;&gt;0,Dt_Pes!B806,"")</f>
        <v/>
      </c>
      <c r="C812" s="4" t="str">
        <f>IF(Dt_Pes!D806&lt;&gt;0,Dt_Pes!D806,"")</f>
        <v/>
      </c>
      <c r="D812" s="45"/>
      <c r="E812" s="338"/>
      <c r="F812" s="332"/>
    </row>
    <row r="813" spans="1:6" x14ac:dyDescent="0.3">
      <c r="A813" s="4" t="str">
        <f>Dt_Pes!A807</f>
        <v/>
      </c>
      <c r="B813" t="str">
        <f>IF(Dt_Pes!B807&lt;&gt;0,Dt_Pes!B807,"")</f>
        <v/>
      </c>
      <c r="C813" s="4" t="str">
        <f>IF(Dt_Pes!D807&lt;&gt;0,Dt_Pes!D807,"")</f>
        <v/>
      </c>
      <c r="D813" s="45"/>
      <c r="E813" s="338"/>
      <c r="F813" s="332"/>
    </row>
    <row r="814" spans="1:6" x14ac:dyDescent="0.3">
      <c r="A814" s="4" t="str">
        <f>Dt_Pes!A808</f>
        <v/>
      </c>
      <c r="B814" t="str">
        <f>IF(Dt_Pes!B808&lt;&gt;0,Dt_Pes!B808,"")</f>
        <v/>
      </c>
      <c r="C814" s="4" t="str">
        <f>IF(Dt_Pes!D808&lt;&gt;0,Dt_Pes!D808,"")</f>
        <v/>
      </c>
      <c r="D814" s="45"/>
      <c r="E814" s="338"/>
      <c r="F814" s="332"/>
    </row>
    <row r="815" spans="1:6" x14ac:dyDescent="0.3">
      <c r="A815" s="4" t="str">
        <f>Dt_Pes!A809</f>
        <v/>
      </c>
      <c r="B815" t="str">
        <f>IF(Dt_Pes!B809&lt;&gt;0,Dt_Pes!B809,"")</f>
        <v/>
      </c>
      <c r="C815" s="4" t="str">
        <f>IF(Dt_Pes!D809&lt;&gt;0,Dt_Pes!D809,"")</f>
        <v/>
      </c>
      <c r="D815" s="45"/>
      <c r="E815" s="338"/>
      <c r="F815" s="332"/>
    </row>
    <row r="816" spans="1:6" x14ac:dyDescent="0.3">
      <c r="A816" s="4" t="str">
        <f>Dt_Pes!A810</f>
        <v/>
      </c>
      <c r="B816" t="str">
        <f>IF(Dt_Pes!B810&lt;&gt;0,Dt_Pes!B810,"")</f>
        <v/>
      </c>
      <c r="C816" s="4" t="str">
        <f>IF(Dt_Pes!D810&lt;&gt;0,Dt_Pes!D810,"")</f>
        <v/>
      </c>
      <c r="D816" s="45"/>
      <c r="E816" s="338"/>
      <c r="F816" s="332"/>
    </row>
    <row r="817" spans="1:6" x14ac:dyDescent="0.3">
      <c r="A817" s="4" t="str">
        <f>Dt_Pes!A811</f>
        <v/>
      </c>
      <c r="B817" t="str">
        <f>IF(Dt_Pes!B811&lt;&gt;0,Dt_Pes!B811,"")</f>
        <v/>
      </c>
      <c r="C817" s="4" t="str">
        <f>IF(Dt_Pes!D811&lt;&gt;0,Dt_Pes!D811,"")</f>
        <v/>
      </c>
      <c r="D817" s="45"/>
      <c r="E817" s="338"/>
      <c r="F817" s="332"/>
    </row>
    <row r="818" spans="1:6" x14ac:dyDescent="0.3">
      <c r="A818" s="4" t="str">
        <f>Dt_Pes!A812</f>
        <v/>
      </c>
      <c r="B818" t="str">
        <f>IF(Dt_Pes!B812&lt;&gt;0,Dt_Pes!B812,"")</f>
        <v/>
      </c>
      <c r="C818" s="4" t="str">
        <f>IF(Dt_Pes!D812&lt;&gt;0,Dt_Pes!D812,"")</f>
        <v/>
      </c>
      <c r="D818" s="45"/>
      <c r="E818" s="338"/>
      <c r="F818" s="332"/>
    </row>
    <row r="819" spans="1:6" x14ac:dyDescent="0.3">
      <c r="A819" s="4" t="str">
        <f>Dt_Pes!A813</f>
        <v/>
      </c>
      <c r="B819" t="str">
        <f>IF(Dt_Pes!B813&lt;&gt;0,Dt_Pes!B813,"")</f>
        <v/>
      </c>
      <c r="C819" s="4" t="str">
        <f>IF(Dt_Pes!D813&lt;&gt;0,Dt_Pes!D813,"")</f>
        <v/>
      </c>
      <c r="D819" s="45"/>
      <c r="E819" s="338"/>
      <c r="F819" s="332"/>
    </row>
    <row r="820" spans="1:6" x14ac:dyDescent="0.3">
      <c r="A820" s="4" t="str">
        <f>Dt_Pes!A814</f>
        <v/>
      </c>
      <c r="B820" t="str">
        <f>IF(Dt_Pes!B814&lt;&gt;0,Dt_Pes!B814,"")</f>
        <v/>
      </c>
      <c r="C820" s="4" t="str">
        <f>IF(Dt_Pes!D814&lt;&gt;0,Dt_Pes!D814,"")</f>
        <v/>
      </c>
      <c r="D820" s="45"/>
      <c r="E820" s="338"/>
      <c r="F820" s="332"/>
    </row>
    <row r="821" spans="1:6" x14ac:dyDescent="0.3">
      <c r="A821" s="4" t="str">
        <f>Dt_Pes!A815</f>
        <v/>
      </c>
      <c r="B821" t="str">
        <f>IF(Dt_Pes!B815&lt;&gt;0,Dt_Pes!B815,"")</f>
        <v/>
      </c>
      <c r="C821" s="4" t="str">
        <f>IF(Dt_Pes!D815&lt;&gt;0,Dt_Pes!D815,"")</f>
        <v/>
      </c>
      <c r="D821" s="45"/>
      <c r="E821" s="338"/>
      <c r="F821" s="332"/>
    </row>
    <row r="822" spans="1:6" x14ac:dyDescent="0.3">
      <c r="A822" s="4" t="str">
        <f>Dt_Pes!A816</f>
        <v/>
      </c>
      <c r="B822" t="str">
        <f>IF(Dt_Pes!B816&lt;&gt;0,Dt_Pes!B816,"")</f>
        <v/>
      </c>
      <c r="C822" s="4" t="str">
        <f>IF(Dt_Pes!D816&lt;&gt;0,Dt_Pes!D816,"")</f>
        <v/>
      </c>
      <c r="D822" s="45"/>
      <c r="E822" s="338"/>
      <c r="F822" s="332"/>
    </row>
    <row r="823" spans="1:6" x14ac:dyDescent="0.3">
      <c r="A823" s="4" t="str">
        <f>Dt_Pes!A817</f>
        <v/>
      </c>
      <c r="B823" t="str">
        <f>IF(Dt_Pes!B817&lt;&gt;0,Dt_Pes!B817,"")</f>
        <v/>
      </c>
      <c r="C823" s="4" t="str">
        <f>IF(Dt_Pes!D817&lt;&gt;0,Dt_Pes!D817,"")</f>
        <v/>
      </c>
      <c r="D823" s="45"/>
      <c r="E823" s="338"/>
      <c r="F823" s="332"/>
    </row>
    <row r="824" spans="1:6" x14ac:dyDescent="0.3">
      <c r="A824" s="4" t="str">
        <f>Dt_Pes!A818</f>
        <v/>
      </c>
      <c r="B824" t="str">
        <f>IF(Dt_Pes!B818&lt;&gt;0,Dt_Pes!B818,"")</f>
        <v/>
      </c>
      <c r="C824" s="4" t="str">
        <f>IF(Dt_Pes!D818&lt;&gt;0,Dt_Pes!D818,"")</f>
        <v/>
      </c>
      <c r="D824" s="45"/>
      <c r="E824" s="338"/>
      <c r="F824" s="332"/>
    </row>
    <row r="825" spans="1:6" x14ac:dyDescent="0.3">
      <c r="A825" s="4" t="str">
        <f>Dt_Pes!A819</f>
        <v/>
      </c>
      <c r="B825" t="str">
        <f>IF(Dt_Pes!B819&lt;&gt;0,Dt_Pes!B819,"")</f>
        <v/>
      </c>
      <c r="C825" s="4" t="str">
        <f>IF(Dt_Pes!D819&lt;&gt;0,Dt_Pes!D819,"")</f>
        <v/>
      </c>
      <c r="D825" s="45"/>
      <c r="E825" s="338"/>
      <c r="F825" s="332"/>
    </row>
    <row r="826" spans="1:6" x14ac:dyDescent="0.3">
      <c r="A826" s="4" t="str">
        <f>Dt_Pes!A820</f>
        <v/>
      </c>
      <c r="B826" t="str">
        <f>IF(Dt_Pes!B820&lt;&gt;0,Dt_Pes!B820,"")</f>
        <v/>
      </c>
      <c r="C826" s="4" t="str">
        <f>IF(Dt_Pes!D820&lt;&gt;0,Dt_Pes!D820,"")</f>
        <v/>
      </c>
      <c r="D826" s="45"/>
      <c r="E826" s="338"/>
      <c r="F826" s="332"/>
    </row>
    <row r="827" spans="1:6" x14ac:dyDescent="0.3">
      <c r="A827" s="4" t="str">
        <f>Dt_Pes!A821</f>
        <v/>
      </c>
      <c r="B827" t="str">
        <f>IF(Dt_Pes!B821&lt;&gt;0,Dt_Pes!B821,"")</f>
        <v/>
      </c>
      <c r="C827" s="4" t="str">
        <f>IF(Dt_Pes!D821&lt;&gt;0,Dt_Pes!D821,"")</f>
        <v/>
      </c>
      <c r="D827" s="45"/>
      <c r="E827" s="338"/>
      <c r="F827" s="332"/>
    </row>
    <row r="828" spans="1:6" x14ac:dyDescent="0.3">
      <c r="A828" s="4" t="str">
        <f>Dt_Pes!A822</f>
        <v/>
      </c>
      <c r="B828" t="str">
        <f>IF(Dt_Pes!B822&lt;&gt;0,Dt_Pes!B822,"")</f>
        <v/>
      </c>
      <c r="C828" s="4" t="str">
        <f>IF(Dt_Pes!D822&lt;&gt;0,Dt_Pes!D822,"")</f>
        <v/>
      </c>
      <c r="D828" s="45"/>
      <c r="E828" s="338"/>
      <c r="F828" s="332"/>
    </row>
    <row r="829" spans="1:6" x14ac:dyDescent="0.3">
      <c r="A829" s="4" t="str">
        <f>Dt_Pes!A823</f>
        <v/>
      </c>
      <c r="B829" t="str">
        <f>IF(Dt_Pes!B823&lt;&gt;0,Dt_Pes!B823,"")</f>
        <v/>
      </c>
      <c r="C829" s="4" t="str">
        <f>IF(Dt_Pes!D823&lt;&gt;0,Dt_Pes!D823,"")</f>
        <v/>
      </c>
      <c r="D829" s="45"/>
      <c r="E829" s="338"/>
      <c r="F829" s="332"/>
    </row>
    <row r="830" spans="1:6" x14ac:dyDescent="0.3">
      <c r="A830" s="4" t="str">
        <f>Dt_Pes!A824</f>
        <v/>
      </c>
      <c r="B830" t="str">
        <f>IF(Dt_Pes!B824&lt;&gt;0,Dt_Pes!B824,"")</f>
        <v/>
      </c>
      <c r="C830" s="4" t="str">
        <f>IF(Dt_Pes!D824&lt;&gt;0,Dt_Pes!D824,"")</f>
        <v/>
      </c>
      <c r="D830" s="45"/>
      <c r="E830" s="338"/>
      <c r="F830" s="332"/>
    </row>
    <row r="831" spans="1:6" x14ac:dyDescent="0.3">
      <c r="A831" s="4" t="str">
        <f>Dt_Pes!A825</f>
        <v/>
      </c>
      <c r="B831" t="str">
        <f>IF(Dt_Pes!B825&lt;&gt;0,Dt_Pes!B825,"")</f>
        <v/>
      </c>
      <c r="C831" s="4" t="str">
        <f>IF(Dt_Pes!D825&lt;&gt;0,Dt_Pes!D825,"")</f>
        <v/>
      </c>
      <c r="D831" s="45"/>
      <c r="E831" s="338"/>
      <c r="F831" s="332"/>
    </row>
    <row r="832" spans="1:6" x14ac:dyDescent="0.3">
      <c r="A832" s="4" t="str">
        <f>Dt_Pes!A826</f>
        <v/>
      </c>
      <c r="B832" t="str">
        <f>IF(Dt_Pes!B826&lt;&gt;0,Dt_Pes!B826,"")</f>
        <v/>
      </c>
      <c r="C832" s="4" t="str">
        <f>IF(Dt_Pes!D826&lt;&gt;0,Dt_Pes!D826,"")</f>
        <v/>
      </c>
      <c r="D832" s="45"/>
      <c r="E832" s="338"/>
      <c r="F832" s="332"/>
    </row>
    <row r="833" spans="1:6" x14ac:dyDescent="0.3">
      <c r="A833" s="4" t="str">
        <f>Dt_Pes!A827</f>
        <v/>
      </c>
      <c r="B833" t="str">
        <f>IF(Dt_Pes!B827&lt;&gt;0,Dt_Pes!B827,"")</f>
        <v/>
      </c>
      <c r="C833" s="4" t="str">
        <f>IF(Dt_Pes!D827&lt;&gt;0,Dt_Pes!D827,"")</f>
        <v/>
      </c>
      <c r="D833" s="45"/>
      <c r="E833" s="338"/>
      <c r="F833" s="332"/>
    </row>
    <row r="834" spans="1:6" x14ac:dyDescent="0.3">
      <c r="A834" s="4" t="str">
        <f>Dt_Pes!A828</f>
        <v/>
      </c>
      <c r="B834" t="str">
        <f>IF(Dt_Pes!B828&lt;&gt;0,Dt_Pes!B828,"")</f>
        <v/>
      </c>
      <c r="C834" s="4" t="str">
        <f>IF(Dt_Pes!D828&lt;&gt;0,Dt_Pes!D828,"")</f>
        <v/>
      </c>
      <c r="D834" s="45"/>
      <c r="E834" s="338"/>
      <c r="F834" s="332"/>
    </row>
    <row r="835" spans="1:6" x14ac:dyDescent="0.3">
      <c r="A835" s="4" t="str">
        <f>Dt_Pes!A829</f>
        <v/>
      </c>
      <c r="B835" t="str">
        <f>IF(Dt_Pes!B829&lt;&gt;0,Dt_Pes!B829,"")</f>
        <v/>
      </c>
      <c r="C835" s="4" t="str">
        <f>IF(Dt_Pes!D829&lt;&gt;0,Dt_Pes!D829,"")</f>
        <v/>
      </c>
      <c r="D835" s="45"/>
      <c r="E835" s="338"/>
      <c r="F835" s="332"/>
    </row>
    <row r="836" spans="1:6" x14ac:dyDescent="0.3">
      <c r="A836" s="4" t="str">
        <f>Dt_Pes!A830</f>
        <v/>
      </c>
      <c r="B836" t="str">
        <f>IF(Dt_Pes!B830&lt;&gt;0,Dt_Pes!B830,"")</f>
        <v/>
      </c>
      <c r="C836" s="4" t="str">
        <f>IF(Dt_Pes!D830&lt;&gt;0,Dt_Pes!D830,"")</f>
        <v/>
      </c>
      <c r="D836" s="45"/>
      <c r="E836" s="338"/>
      <c r="F836" s="332"/>
    </row>
    <row r="837" spans="1:6" x14ac:dyDescent="0.3">
      <c r="A837" s="4" t="str">
        <f>Dt_Pes!A831</f>
        <v/>
      </c>
      <c r="B837" t="str">
        <f>IF(Dt_Pes!B831&lt;&gt;0,Dt_Pes!B831,"")</f>
        <v/>
      </c>
      <c r="C837" s="4" t="str">
        <f>IF(Dt_Pes!D831&lt;&gt;0,Dt_Pes!D831,"")</f>
        <v/>
      </c>
      <c r="D837" s="45"/>
      <c r="E837" s="338"/>
      <c r="F837" s="332"/>
    </row>
    <row r="838" spans="1:6" x14ac:dyDescent="0.3">
      <c r="A838" s="4" t="str">
        <f>Dt_Pes!A832</f>
        <v/>
      </c>
      <c r="B838" t="str">
        <f>IF(Dt_Pes!B832&lt;&gt;0,Dt_Pes!B832,"")</f>
        <v/>
      </c>
      <c r="C838" s="4" t="str">
        <f>IF(Dt_Pes!D832&lt;&gt;0,Dt_Pes!D832,"")</f>
        <v/>
      </c>
      <c r="D838" s="45"/>
      <c r="E838" s="338"/>
      <c r="F838" s="332"/>
    </row>
    <row r="839" spans="1:6" x14ac:dyDescent="0.3">
      <c r="A839" s="4" t="str">
        <f>Dt_Pes!A833</f>
        <v/>
      </c>
      <c r="B839" t="str">
        <f>IF(Dt_Pes!B833&lt;&gt;0,Dt_Pes!B833,"")</f>
        <v/>
      </c>
      <c r="C839" s="4" t="str">
        <f>IF(Dt_Pes!D833&lt;&gt;0,Dt_Pes!D833,"")</f>
        <v/>
      </c>
      <c r="D839" s="45"/>
      <c r="E839" s="338"/>
      <c r="F839" s="332"/>
    </row>
    <row r="840" spans="1:6" x14ac:dyDescent="0.3">
      <c r="A840" s="4" t="str">
        <f>Dt_Pes!A834</f>
        <v/>
      </c>
      <c r="B840" t="str">
        <f>IF(Dt_Pes!B834&lt;&gt;0,Dt_Pes!B834,"")</f>
        <v/>
      </c>
      <c r="C840" s="4" t="str">
        <f>IF(Dt_Pes!D834&lt;&gt;0,Dt_Pes!D834,"")</f>
        <v/>
      </c>
      <c r="D840" s="45"/>
      <c r="E840" s="338"/>
      <c r="F840" s="332"/>
    </row>
    <row r="841" spans="1:6" x14ac:dyDescent="0.3">
      <c r="A841" s="4" t="str">
        <f>Dt_Pes!A835</f>
        <v/>
      </c>
      <c r="B841" t="str">
        <f>IF(Dt_Pes!B835&lt;&gt;0,Dt_Pes!B835,"")</f>
        <v/>
      </c>
      <c r="C841" s="4" t="str">
        <f>IF(Dt_Pes!D835&lt;&gt;0,Dt_Pes!D835,"")</f>
        <v/>
      </c>
      <c r="D841" s="45"/>
      <c r="E841" s="338"/>
      <c r="F841" s="332"/>
    </row>
    <row r="842" spans="1:6" x14ac:dyDescent="0.3">
      <c r="A842" s="4" t="str">
        <f>Dt_Pes!A836</f>
        <v/>
      </c>
      <c r="B842" t="str">
        <f>IF(Dt_Pes!B836&lt;&gt;0,Dt_Pes!B836,"")</f>
        <v/>
      </c>
      <c r="C842" s="4" t="str">
        <f>IF(Dt_Pes!D836&lt;&gt;0,Dt_Pes!D836,"")</f>
        <v/>
      </c>
      <c r="D842" s="45"/>
      <c r="E842" s="338"/>
      <c r="F842" s="332"/>
    </row>
    <row r="843" spans="1:6" x14ac:dyDescent="0.3">
      <c r="A843" s="4" t="str">
        <f>Dt_Pes!A837</f>
        <v/>
      </c>
      <c r="B843" t="str">
        <f>IF(Dt_Pes!B837&lt;&gt;0,Dt_Pes!B837,"")</f>
        <v/>
      </c>
      <c r="C843" s="4" t="str">
        <f>IF(Dt_Pes!D837&lt;&gt;0,Dt_Pes!D837,"")</f>
        <v/>
      </c>
      <c r="D843" s="45"/>
      <c r="E843" s="338"/>
      <c r="F843" s="332"/>
    </row>
    <row r="844" spans="1:6" x14ac:dyDescent="0.3">
      <c r="A844" s="4" t="str">
        <f>Dt_Pes!A838</f>
        <v/>
      </c>
      <c r="B844" t="str">
        <f>IF(Dt_Pes!B838&lt;&gt;0,Dt_Pes!B838,"")</f>
        <v/>
      </c>
      <c r="C844" s="4" t="str">
        <f>IF(Dt_Pes!D838&lt;&gt;0,Dt_Pes!D838,"")</f>
        <v/>
      </c>
      <c r="D844" s="45"/>
      <c r="E844" s="338"/>
      <c r="F844" s="332"/>
    </row>
    <row r="845" spans="1:6" x14ac:dyDescent="0.3">
      <c r="A845" s="4" t="str">
        <f>Dt_Pes!A839</f>
        <v/>
      </c>
      <c r="B845" t="str">
        <f>IF(Dt_Pes!B839&lt;&gt;0,Dt_Pes!B839,"")</f>
        <v/>
      </c>
      <c r="C845" s="4" t="str">
        <f>IF(Dt_Pes!D839&lt;&gt;0,Dt_Pes!D839,"")</f>
        <v/>
      </c>
      <c r="D845" s="45"/>
      <c r="E845" s="338"/>
      <c r="F845" s="332"/>
    </row>
    <row r="846" spans="1:6" x14ac:dyDescent="0.3">
      <c r="A846" s="4" t="str">
        <f>Dt_Pes!A840</f>
        <v/>
      </c>
      <c r="B846" t="str">
        <f>IF(Dt_Pes!B840&lt;&gt;0,Dt_Pes!B840,"")</f>
        <v/>
      </c>
      <c r="C846" s="4" t="str">
        <f>IF(Dt_Pes!D840&lt;&gt;0,Dt_Pes!D840,"")</f>
        <v/>
      </c>
      <c r="D846" s="45"/>
      <c r="E846" s="338"/>
      <c r="F846" s="332"/>
    </row>
    <row r="847" spans="1:6" x14ac:dyDescent="0.3">
      <c r="A847" s="4" t="str">
        <f>Dt_Pes!A841</f>
        <v/>
      </c>
      <c r="B847" t="str">
        <f>IF(Dt_Pes!B841&lt;&gt;0,Dt_Pes!B841,"")</f>
        <v/>
      </c>
      <c r="C847" s="4" t="str">
        <f>IF(Dt_Pes!D841&lt;&gt;0,Dt_Pes!D841,"")</f>
        <v/>
      </c>
      <c r="D847" s="45"/>
      <c r="E847" s="338"/>
      <c r="F847" s="332"/>
    </row>
    <row r="848" spans="1:6" x14ac:dyDescent="0.3">
      <c r="A848" s="4" t="str">
        <f>Dt_Pes!A842</f>
        <v/>
      </c>
      <c r="B848" t="str">
        <f>IF(Dt_Pes!B842&lt;&gt;0,Dt_Pes!B842,"")</f>
        <v/>
      </c>
      <c r="C848" s="4" t="str">
        <f>IF(Dt_Pes!D842&lt;&gt;0,Dt_Pes!D842,"")</f>
        <v/>
      </c>
      <c r="D848" s="45"/>
      <c r="E848" s="338"/>
      <c r="F848" s="332"/>
    </row>
    <row r="849" spans="1:6" x14ac:dyDescent="0.3">
      <c r="A849" s="4" t="str">
        <f>Dt_Pes!A843</f>
        <v/>
      </c>
      <c r="B849" t="str">
        <f>IF(Dt_Pes!B843&lt;&gt;0,Dt_Pes!B843,"")</f>
        <v/>
      </c>
      <c r="C849" s="4" t="str">
        <f>IF(Dt_Pes!D843&lt;&gt;0,Dt_Pes!D843,"")</f>
        <v/>
      </c>
      <c r="D849" s="45"/>
      <c r="E849" s="338"/>
      <c r="F849" s="332"/>
    </row>
    <row r="850" spans="1:6" x14ac:dyDescent="0.3">
      <c r="A850" s="4" t="str">
        <f>Dt_Pes!A844</f>
        <v/>
      </c>
      <c r="B850" t="str">
        <f>IF(Dt_Pes!B844&lt;&gt;0,Dt_Pes!B844,"")</f>
        <v/>
      </c>
      <c r="C850" s="4" t="str">
        <f>IF(Dt_Pes!D844&lt;&gt;0,Dt_Pes!D844,"")</f>
        <v/>
      </c>
      <c r="D850" s="45"/>
      <c r="E850" s="338"/>
      <c r="F850" s="332"/>
    </row>
    <row r="851" spans="1:6" x14ac:dyDescent="0.3">
      <c r="A851" s="4" t="str">
        <f>Dt_Pes!A845</f>
        <v/>
      </c>
      <c r="B851" t="str">
        <f>IF(Dt_Pes!B845&lt;&gt;0,Dt_Pes!B845,"")</f>
        <v/>
      </c>
      <c r="C851" s="4" t="str">
        <f>IF(Dt_Pes!D845&lt;&gt;0,Dt_Pes!D845,"")</f>
        <v/>
      </c>
      <c r="D851" s="45"/>
      <c r="E851" s="338"/>
      <c r="F851" s="332"/>
    </row>
    <row r="852" spans="1:6" x14ac:dyDescent="0.3">
      <c r="A852" s="4" t="str">
        <f>Dt_Pes!A846</f>
        <v/>
      </c>
      <c r="B852" t="str">
        <f>IF(Dt_Pes!B846&lt;&gt;0,Dt_Pes!B846,"")</f>
        <v/>
      </c>
      <c r="C852" s="4" t="str">
        <f>IF(Dt_Pes!D846&lt;&gt;0,Dt_Pes!D846,"")</f>
        <v/>
      </c>
      <c r="D852" s="45"/>
      <c r="E852" s="338"/>
      <c r="F852" s="332"/>
    </row>
    <row r="853" spans="1:6" x14ac:dyDescent="0.3">
      <c r="A853" s="4" t="str">
        <f>Dt_Pes!A847</f>
        <v/>
      </c>
      <c r="B853" t="str">
        <f>IF(Dt_Pes!B847&lt;&gt;0,Dt_Pes!B847,"")</f>
        <v/>
      </c>
      <c r="C853" s="4" t="str">
        <f>IF(Dt_Pes!D847&lt;&gt;0,Dt_Pes!D847,"")</f>
        <v/>
      </c>
      <c r="D853" s="45"/>
      <c r="E853" s="338"/>
      <c r="F853" s="332"/>
    </row>
    <row r="854" spans="1:6" x14ac:dyDescent="0.3">
      <c r="A854" s="4" t="str">
        <f>Dt_Pes!A848</f>
        <v/>
      </c>
      <c r="B854" t="str">
        <f>IF(Dt_Pes!B848&lt;&gt;0,Dt_Pes!B848,"")</f>
        <v/>
      </c>
      <c r="C854" s="4" t="str">
        <f>IF(Dt_Pes!D848&lt;&gt;0,Dt_Pes!D848,"")</f>
        <v/>
      </c>
      <c r="D854" s="45"/>
      <c r="E854" s="338"/>
      <c r="F854" s="332"/>
    </row>
    <row r="855" spans="1:6" x14ac:dyDescent="0.3">
      <c r="A855" s="4" t="str">
        <f>Dt_Pes!A849</f>
        <v/>
      </c>
      <c r="B855" t="str">
        <f>IF(Dt_Pes!B849&lt;&gt;0,Dt_Pes!B849,"")</f>
        <v/>
      </c>
      <c r="C855" s="4" t="str">
        <f>IF(Dt_Pes!D849&lt;&gt;0,Dt_Pes!D849,"")</f>
        <v/>
      </c>
      <c r="D855" s="45"/>
      <c r="E855" s="338"/>
      <c r="F855" s="332"/>
    </row>
    <row r="856" spans="1:6" x14ac:dyDescent="0.3">
      <c r="A856" s="4" t="str">
        <f>Dt_Pes!A850</f>
        <v/>
      </c>
      <c r="B856" t="str">
        <f>IF(Dt_Pes!B850&lt;&gt;0,Dt_Pes!B850,"")</f>
        <v/>
      </c>
      <c r="C856" s="4" t="str">
        <f>IF(Dt_Pes!D850&lt;&gt;0,Dt_Pes!D850,"")</f>
        <v/>
      </c>
      <c r="D856" s="45"/>
      <c r="E856" s="338"/>
      <c r="F856" s="332"/>
    </row>
    <row r="857" spans="1:6" x14ac:dyDescent="0.3">
      <c r="A857" s="4" t="str">
        <f>Dt_Pes!A851</f>
        <v/>
      </c>
      <c r="B857" t="str">
        <f>IF(Dt_Pes!B851&lt;&gt;0,Dt_Pes!B851,"")</f>
        <v/>
      </c>
      <c r="C857" s="4" t="str">
        <f>IF(Dt_Pes!D851&lt;&gt;0,Dt_Pes!D851,"")</f>
        <v/>
      </c>
      <c r="D857" s="45"/>
      <c r="E857" s="338"/>
      <c r="F857" s="332"/>
    </row>
    <row r="858" spans="1:6" x14ac:dyDescent="0.3">
      <c r="A858" s="4" t="str">
        <f>Dt_Pes!A852</f>
        <v/>
      </c>
      <c r="B858" t="str">
        <f>IF(Dt_Pes!B852&lt;&gt;0,Dt_Pes!B852,"")</f>
        <v/>
      </c>
      <c r="C858" s="4" t="str">
        <f>IF(Dt_Pes!D852&lt;&gt;0,Dt_Pes!D852,"")</f>
        <v/>
      </c>
      <c r="D858" s="45"/>
      <c r="E858" s="338"/>
      <c r="F858" s="332"/>
    </row>
    <row r="859" spans="1:6" x14ac:dyDescent="0.3">
      <c r="A859" s="4" t="str">
        <f>Dt_Pes!A853</f>
        <v/>
      </c>
      <c r="B859" t="str">
        <f>IF(Dt_Pes!B853&lt;&gt;0,Dt_Pes!B853,"")</f>
        <v/>
      </c>
      <c r="C859" s="4" t="str">
        <f>IF(Dt_Pes!D853&lt;&gt;0,Dt_Pes!D853,"")</f>
        <v/>
      </c>
      <c r="D859" s="45"/>
      <c r="E859" s="338"/>
      <c r="F859" s="332"/>
    </row>
    <row r="860" spans="1:6" x14ac:dyDescent="0.3">
      <c r="A860" s="4" t="str">
        <f>Dt_Pes!A854</f>
        <v/>
      </c>
      <c r="B860" t="str">
        <f>IF(Dt_Pes!B854&lt;&gt;0,Dt_Pes!B854,"")</f>
        <v/>
      </c>
      <c r="C860" s="4" t="str">
        <f>IF(Dt_Pes!D854&lt;&gt;0,Dt_Pes!D854,"")</f>
        <v/>
      </c>
      <c r="D860" s="45"/>
      <c r="E860" s="338"/>
      <c r="F860" s="332"/>
    </row>
    <row r="861" spans="1:6" x14ac:dyDescent="0.3">
      <c r="A861" s="4" t="str">
        <f>Dt_Pes!A855</f>
        <v/>
      </c>
      <c r="B861" t="str">
        <f>IF(Dt_Pes!B855&lt;&gt;0,Dt_Pes!B855,"")</f>
        <v/>
      </c>
      <c r="C861" s="4" t="str">
        <f>IF(Dt_Pes!D855&lt;&gt;0,Dt_Pes!D855,"")</f>
        <v/>
      </c>
      <c r="D861" s="45"/>
      <c r="E861" s="338"/>
      <c r="F861" s="332"/>
    </row>
    <row r="862" spans="1:6" x14ac:dyDescent="0.3">
      <c r="A862" s="4" t="str">
        <f>Dt_Pes!A856</f>
        <v/>
      </c>
      <c r="B862" t="str">
        <f>IF(Dt_Pes!B856&lt;&gt;0,Dt_Pes!B856,"")</f>
        <v/>
      </c>
      <c r="C862" s="4" t="str">
        <f>IF(Dt_Pes!D856&lt;&gt;0,Dt_Pes!D856,"")</f>
        <v/>
      </c>
      <c r="D862" s="45"/>
      <c r="E862" s="338"/>
      <c r="F862" s="332"/>
    </row>
    <row r="863" spans="1:6" x14ac:dyDescent="0.3">
      <c r="A863" s="4" t="str">
        <f>Dt_Pes!A857</f>
        <v/>
      </c>
      <c r="B863" t="str">
        <f>IF(Dt_Pes!B857&lt;&gt;0,Dt_Pes!B857,"")</f>
        <v/>
      </c>
      <c r="C863" s="4" t="str">
        <f>IF(Dt_Pes!D857&lt;&gt;0,Dt_Pes!D857,"")</f>
        <v/>
      </c>
      <c r="D863" s="45"/>
      <c r="E863" s="338"/>
      <c r="F863" s="332"/>
    </row>
    <row r="864" spans="1:6" x14ac:dyDescent="0.3">
      <c r="A864" s="4" t="str">
        <f>Dt_Pes!A858</f>
        <v/>
      </c>
      <c r="B864" t="str">
        <f>IF(Dt_Pes!B858&lt;&gt;0,Dt_Pes!B858,"")</f>
        <v/>
      </c>
      <c r="C864" s="4" t="str">
        <f>IF(Dt_Pes!D858&lt;&gt;0,Dt_Pes!D858,"")</f>
        <v/>
      </c>
      <c r="D864" s="45"/>
      <c r="E864" s="338"/>
      <c r="F864" s="332"/>
    </row>
    <row r="865" spans="1:6" x14ac:dyDescent="0.3">
      <c r="A865" s="4" t="str">
        <f>Dt_Pes!A859</f>
        <v/>
      </c>
      <c r="B865" t="str">
        <f>IF(Dt_Pes!B859&lt;&gt;0,Dt_Pes!B859,"")</f>
        <v/>
      </c>
      <c r="C865" s="4" t="str">
        <f>IF(Dt_Pes!D859&lt;&gt;0,Dt_Pes!D859,"")</f>
        <v/>
      </c>
      <c r="D865" s="45"/>
      <c r="E865" s="338"/>
      <c r="F865" s="332"/>
    </row>
    <row r="866" spans="1:6" x14ac:dyDescent="0.3">
      <c r="A866" s="4" t="str">
        <f>Dt_Pes!A860</f>
        <v/>
      </c>
      <c r="B866" t="str">
        <f>IF(Dt_Pes!B860&lt;&gt;0,Dt_Pes!B860,"")</f>
        <v/>
      </c>
      <c r="C866" s="4" t="str">
        <f>IF(Dt_Pes!D860&lt;&gt;0,Dt_Pes!D860,"")</f>
        <v/>
      </c>
      <c r="D866" s="45"/>
      <c r="E866" s="338"/>
      <c r="F866" s="332"/>
    </row>
    <row r="867" spans="1:6" x14ac:dyDescent="0.3">
      <c r="A867" s="4" t="str">
        <f>Dt_Pes!A861</f>
        <v/>
      </c>
      <c r="B867" t="str">
        <f>IF(Dt_Pes!B861&lt;&gt;0,Dt_Pes!B861,"")</f>
        <v/>
      </c>
      <c r="C867" s="4" t="str">
        <f>IF(Dt_Pes!D861&lt;&gt;0,Dt_Pes!D861,"")</f>
        <v/>
      </c>
      <c r="D867" s="45"/>
      <c r="E867" s="338"/>
      <c r="F867" s="332"/>
    </row>
    <row r="868" spans="1:6" x14ac:dyDescent="0.3">
      <c r="A868" s="4" t="str">
        <f>Dt_Pes!A862</f>
        <v/>
      </c>
      <c r="B868" t="str">
        <f>IF(Dt_Pes!B862&lt;&gt;0,Dt_Pes!B862,"")</f>
        <v/>
      </c>
      <c r="C868" s="4" t="str">
        <f>IF(Dt_Pes!D862&lt;&gt;0,Dt_Pes!D862,"")</f>
        <v/>
      </c>
      <c r="D868" s="45"/>
      <c r="E868" s="338"/>
      <c r="F868" s="332"/>
    </row>
    <row r="869" spans="1:6" x14ac:dyDescent="0.3">
      <c r="A869" s="4" t="str">
        <f>Dt_Pes!A863</f>
        <v/>
      </c>
      <c r="B869" t="str">
        <f>IF(Dt_Pes!B863&lt;&gt;0,Dt_Pes!B863,"")</f>
        <v/>
      </c>
      <c r="C869" s="4" t="str">
        <f>IF(Dt_Pes!D863&lt;&gt;0,Dt_Pes!D863,"")</f>
        <v/>
      </c>
      <c r="D869" s="45"/>
      <c r="E869" s="338"/>
      <c r="F869" s="332"/>
    </row>
    <row r="870" spans="1:6" x14ac:dyDescent="0.3">
      <c r="A870" s="4" t="str">
        <f>Dt_Pes!A864</f>
        <v/>
      </c>
      <c r="B870" t="str">
        <f>IF(Dt_Pes!B864&lt;&gt;0,Dt_Pes!B864,"")</f>
        <v/>
      </c>
      <c r="C870" s="4" t="str">
        <f>IF(Dt_Pes!D864&lt;&gt;0,Dt_Pes!D864,"")</f>
        <v/>
      </c>
      <c r="D870" s="45"/>
      <c r="E870" s="338"/>
      <c r="F870" s="332"/>
    </row>
    <row r="871" spans="1:6" x14ac:dyDescent="0.3">
      <c r="A871" s="4" t="str">
        <f>Dt_Pes!A865</f>
        <v/>
      </c>
      <c r="B871" t="str">
        <f>IF(Dt_Pes!B865&lt;&gt;0,Dt_Pes!B865,"")</f>
        <v/>
      </c>
      <c r="C871" s="4" t="str">
        <f>IF(Dt_Pes!D865&lt;&gt;0,Dt_Pes!D865,"")</f>
        <v/>
      </c>
      <c r="D871" s="45"/>
      <c r="E871" s="338"/>
      <c r="F871" s="332"/>
    </row>
    <row r="872" spans="1:6" x14ac:dyDescent="0.3">
      <c r="A872" s="4" t="str">
        <f>Dt_Pes!A866</f>
        <v/>
      </c>
      <c r="B872" t="str">
        <f>IF(Dt_Pes!B866&lt;&gt;0,Dt_Pes!B866,"")</f>
        <v/>
      </c>
      <c r="C872" s="4" t="str">
        <f>IF(Dt_Pes!D866&lt;&gt;0,Dt_Pes!D866,"")</f>
        <v/>
      </c>
      <c r="D872" s="45"/>
      <c r="E872" s="338"/>
      <c r="F872" s="332"/>
    </row>
    <row r="873" spans="1:6" x14ac:dyDescent="0.3">
      <c r="A873" s="4" t="str">
        <f>Dt_Pes!A867</f>
        <v/>
      </c>
      <c r="B873" t="str">
        <f>IF(Dt_Pes!B867&lt;&gt;0,Dt_Pes!B867,"")</f>
        <v/>
      </c>
      <c r="C873" s="4" t="str">
        <f>IF(Dt_Pes!D867&lt;&gt;0,Dt_Pes!D867,"")</f>
        <v/>
      </c>
      <c r="D873" s="45"/>
      <c r="E873" s="338"/>
      <c r="F873" s="332"/>
    </row>
    <row r="874" spans="1:6" x14ac:dyDescent="0.3">
      <c r="A874" s="4" t="str">
        <f>Dt_Pes!A868</f>
        <v/>
      </c>
      <c r="B874" t="str">
        <f>IF(Dt_Pes!B868&lt;&gt;0,Dt_Pes!B868,"")</f>
        <v/>
      </c>
      <c r="C874" s="4" t="str">
        <f>IF(Dt_Pes!D868&lt;&gt;0,Dt_Pes!D868,"")</f>
        <v/>
      </c>
      <c r="D874" s="45"/>
      <c r="E874" s="338"/>
      <c r="F874" s="332"/>
    </row>
    <row r="875" spans="1:6" x14ac:dyDescent="0.3">
      <c r="A875" s="4" t="str">
        <f>Dt_Pes!A869</f>
        <v/>
      </c>
      <c r="B875" t="str">
        <f>IF(Dt_Pes!B869&lt;&gt;0,Dt_Pes!B869,"")</f>
        <v/>
      </c>
      <c r="C875" s="4" t="str">
        <f>IF(Dt_Pes!D869&lt;&gt;0,Dt_Pes!D869,"")</f>
        <v/>
      </c>
      <c r="D875" s="45"/>
      <c r="E875" s="338"/>
      <c r="F875" s="332"/>
    </row>
    <row r="876" spans="1:6" x14ac:dyDescent="0.3">
      <c r="A876" s="4" t="str">
        <f>Dt_Pes!A870</f>
        <v/>
      </c>
      <c r="B876" t="str">
        <f>IF(Dt_Pes!B870&lt;&gt;0,Dt_Pes!B870,"")</f>
        <v/>
      </c>
      <c r="C876" s="4" t="str">
        <f>IF(Dt_Pes!D870&lt;&gt;0,Dt_Pes!D870,"")</f>
        <v/>
      </c>
      <c r="D876" s="45"/>
      <c r="E876" s="338"/>
      <c r="F876" s="332"/>
    </row>
    <row r="877" spans="1:6" x14ac:dyDescent="0.3">
      <c r="A877" s="4" t="str">
        <f>Dt_Pes!A871</f>
        <v/>
      </c>
      <c r="B877" t="str">
        <f>IF(Dt_Pes!B871&lt;&gt;0,Dt_Pes!B871,"")</f>
        <v/>
      </c>
      <c r="C877" s="4" t="str">
        <f>IF(Dt_Pes!D871&lt;&gt;0,Dt_Pes!D871,"")</f>
        <v/>
      </c>
      <c r="D877" s="45"/>
      <c r="E877" s="338"/>
      <c r="F877" s="332"/>
    </row>
    <row r="878" spans="1:6" x14ac:dyDescent="0.3">
      <c r="A878" s="4" t="str">
        <f>Dt_Pes!A872</f>
        <v/>
      </c>
      <c r="B878" t="str">
        <f>IF(Dt_Pes!B872&lt;&gt;0,Dt_Pes!B872,"")</f>
        <v/>
      </c>
      <c r="C878" s="4" t="str">
        <f>IF(Dt_Pes!D872&lt;&gt;0,Dt_Pes!D872,"")</f>
        <v/>
      </c>
      <c r="D878" s="45"/>
      <c r="E878" s="338"/>
      <c r="F878" s="332"/>
    </row>
    <row r="879" spans="1:6" x14ac:dyDescent="0.3">
      <c r="A879" s="4" t="str">
        <f>Dt_Pes!A873</f>
        <v/>
      </c>
      <c r="B879" t="str">
        <f>IF(Dt_Pes!B873&lt;&gt;0,Dt_Pes!B873,"")</f>
        <v/>
      </c>
      <c r="C879" s="4" t="str">
        <f>IF(Dt_Pes!D873&lt;&gt;0,Dt_Pes!D873,"")</f>
        <v/>
      </c>
      <c r="D879" s="45"/>
      <c r="E879" s="338"/>
      <c r="F879" s="332"/>
    </row>
    <row r="880" spans="1:6" x14ac:dyDescent="0.3">
      <c r="A880" s="4" t="str">
        <f>Dt_Pes!A874</f>
        <v/>
      </c>
      <c r="B880" t="str">
        <f>IF(Dt_Pes!B874&lt;&gt;0,Dt_Pes!B874,"")</f>
        <v/>
      </c>
      <c r="C880" s="4" t="str">
        <f>IF(Dt_Pes!D874&lt;&gt;0,Dt_Pes!D874,"")</f>
        <v/>
      </c>
      <c r="D880" s="45"/>
      <c r="E880" s="338"/>
      <c r="F880" s="332"/>
    </row>
    <row r="881" spans="1:6" x14ac:dyDescent="0.3">
      <c r="A881" s="4" t="str">
        <f>Dt_Pes!A875</f>
        <v/>
      </c>
      <c r="B881" t="str">
        <f>IF(Dt_Pes!B875&lt;&gt;0,Dt_Pes!B875,"")</f>
        <v/>
      </c>
      <c r="C881" s="4" t="str">
        <f>IF(Dt_Pes!D875&lt;&gt;0,Dt_Pes!D875,"")</f>
        <v/>
      </c>
      <c r="D881" s="45"/>
      <c r="E881" s="338"/>
      <c r="F881" s="332"/>
    </row>
    <row r="882" spans="1:6" x14ac:dyDescent="0.3">
      <c r="A882" s="4" t="str">
        <f>Dt_Pes!A876</f>
        <v/>
      </c>
      <c r="B882" t="str">
        <f>IF(Dt_Pes!B876&lt;&gt;0,Dt_Pes!B876,"")</f>
        <v/>
      </c>
      <c r="C882" s="4" t="str">
        <f>IF(Dt_Pes!D876&lt;&gt;0,Dt_Pes!D876,"")</f>
        <v/>
      </c>
      <c r="D882" s="45"/>
      <c r="E882" s="338"/>
      <c r="F882" s="332"/>
    </row>
    <row r="883" spans="1:6" x14ac:dyDescent="0.3">
      <c r="A883" s="4" t="str">
        <f>Dt_Pes!A877</f>
        <v/>
      </c>
      <c r="B883" t="str">
        <f>IF(Dt_Pes!B877&lt;&gt;0,Dt_Pes!B877,"")</f>
        <v/>
      </c>
      <c r="C883" s="4" t="str">
        <f>IF(Dt_Pes!D877&lt;&gt;0,Dt_Pes!D877,"")</f>
        <v/>
      </c>
      <c r="D883" s="45"/>
      <c r="E883" s="338"/>
      <c r="F883" s="332"/>
    </row>
    <row r="884" spans="1:6" x14ac:dyDescent="0.3">
      <c r="A884" s="4" t="str">
        <f>Dt_Pes!A878</f>
        <v/>
      </c>
      <c r="B884" t="str">
        <f>IF(Dt_Pes!B878&lt;&gt;0,Dt_Pes!B878,"")</f>
        <v/>
      </c>
      <c r="C884" s="4" t="str">
        <f>IF(Dt_Pes!D878&lt;&gt;0,Dt_Pes!D878,"")</f>
        <v/>
      </c>
      <c r="D884" s="45"/>
      <c r="E884" s="338"/>
      <c r="F884" s="332"/>
    </row>
    <row r="885" spans="1:6" x14ac:dyDescent="0.3">
      <c r="A885" s="4" t="str">
        <f>Dt_Pes!A879</f>
        <v/>
      </c>
      <c r="B885" t="str">
        <f>IF(Dt_Pes!B879&lt;&gt;0,Dt_Pes!B879,"")</f>
        <v/>
      </c>
      <c r="C885" s="4" t="str">
        <f>IF(Dt_Pes!D879&lt;&gt;0,Dt_Pes!D879,"")</f>
        <v/>
      </c>
      <c r="D885" s="45"/>
      <c r="E885" s="338"/>
      <c r="F885" s="332"/>
    </row>
    <row r="886" spans="1:6" x14ac:dyDescent="0.3">
      <c r="A886" s="4" t="str">
        <f>Dt_Pes!A880</f>
        <v/>
      </c>
      <c r="B886" t="str">
        <f>IF(Dt_Pes!B880&lt;&gt;0,Dt_Pes!B880,"")</f>
        <v/>
      </c>
      <c r="C886" s="4" t="str">
        <f>IF(Dt_Pes!D880&lt;&gt;0,Dt_Pes!D880,"")</f>
        <v/>
      </c>
      <c r="D886" s="45"/>
      <c r="E886" s="338"/>
      <c r="F886" s="332"/>
    </row>
    <row r="887" spans="1:6" x14ac:dyDescent="0.3">
      <c r="A887" s="4" t="str">
        <f>Dt_Pes!A881</f>
        <v/>
      </c>
      <c r="B887" t="str">
        <f>IF(Dt_Pes!B881&lt;&gt;0,Dt_Pes!B881,"")</f>
        <v/>
      </c>
      <c r="C887" s="4" t="str">
        <f>IF(Dt_Pes!D881&lt;&gt;0,Dt_Pes!D881,"")</f>
        <v/>
      </c>
      <c r="D887" s="45"/>
      <c r="E887" s="338"/>
      <c r="F887" s="332"/>
    </row>
    <row r="888" spans="1:6" x14ac:dyDescent="0.3">
      <c r="A888" s="4" t="str">
        <f>Dt_Pes!A882</f>
        <v/>
      </c>
      <c r="B888" t="str">
        <f>IF(Dt_Pes!B882&lt;&gt;0,Dt_Pes!B882,"")</f>
        <v/>
      </c>
      <c r="C888" s="4" t="str">
        <f>IF(Dt_Pes!D882&lt;&gt;0,Dt_Pes!D882,"")</f>
        <v/>
      </c>
      <c r="D888" s="45"/>
      <c r="E888" s="338"/>
      <c r="F888" s="332"/>
    </row>
    <row r="889" spans="1:6" x14ac:dyDescent="0.3">
      <c r="A889" s="4" t="str">
        <f>Dt_Pes!A883</f>
        <v/>
      </c>
      <c r="B889" t="str">
        <f>IF(Dt_Pes!B883&lt;&gt;0,Dt_Pes!B883,"")</f>
        <v/>
      </c>
      <c r="C889" s="4" t="str">
        <f>IF(Dt_Pes!D883&lt;&gt;0,Dt_Pes!D883,"")</f>
        <v/>
      </c>
      <c r="D889" s="45"/>
      <c r="E889" s="338"/>
      <c r="F889" s="332"/>
    </row>
    <row r="890" spans="1:6" x14ac:dyDescent="0.3">
      <c r="A890" s="4" t="str">
        <f>Dt_Pes!A884</f>
        <v/>
      </c>
      <c r="B890" t="str">
        <f>IF(Dt_Pes!B884&lt;&gt;0,Dt_Pes!B884,"")</f>
        <v/>
      </c>
      <c r="C890" s="4" t="str">
        <f>IF(Dt_Pes!D884&lt;&gt;0,Dt_Pes!D884,"")</f>
        <v/>
      </c>
      <c r="D890" s="45"/>
      <c r="E890" s="338"/>
      <c r="F890" s="332"/>
    </row>
    <row r="891" spans="1:6" x14ac:dyDescent="0.3">
      <c r="A891" s="4" t="str">
        <f>Dt_Pes!A885</f>
        <v/>
      </c>
      <c r="B891" t="str">
        <f>IF(Dt_Pes!B885&lt;&gt;0,Dt_Pes!B885,"")</f>
        <v/>
      </c>
      <c r="C891" s="4" t="str">
        <f>IF(Dt_Pes!D885&lt;&gt;0,Dt_Pes!D885,"")</f>
        <v/>
      </c>
      <c r="D891" s="45"/>
      <c r="E891" s="338"/>
      <c r="F891" s="332"/>
    </row>
    <row r="892" spans="1:6" x14ac:dyDescent="0.3">
      <c r="A892" s="4" t="str">
        <f>Dt_Pes!A886</f>
        <v/>
      </c>
      <c r="B892" t="str">
        <f>IF(Dt_Pes!B886&lt;&gt;0,Dt_Pes!B886,"")</f>
        <v/>
      </c>
      <c r="C892" s="4" t="str">
        <f>IF(Dt_Pes!D886&lt;&gt;0,Dt_Pes!D886,"")</f>
        <v/>
      </c>
      <c r="D892" s="45"/>
      <c r="E892" s="338"/>
      <c r="F892" s="332"/>
    </row>
    <row r="893" spans="1:6" x14ac:dyDescent="0.3">
      <c r="A893" s="4" t="str">
        <f>Dt_Pes!A887</f>
        <v/>
      </c>
      <c r="B893" t="str">
        <f>IF(Dt_Pes!B887&lt;&gt;0,Dt_Pes!B887,"")</f>
        <v/>
      </c>
      <c r="C893" s="4" t="str">
        <f>IF(Dt_Pes!D887&lt;&gt;0,Dt_Pes!D887,"")</f>
        <v/>
      </c>
      <c r="D893" s="45"/>
      <c r="E893" s="338"/>
      <c r="F893" s="332"/>
    </row>
    <row r="894" spans="1:6" x14ac:dyDescent="0.3">
      <c r="A894" s="4" t="str">
        <f>Dt_Pes!A888</f>
        <v/>
      </c>
      <c r="B894" t="str">
        <f>IF(Dt_Pes!B888&lt;&gt;0,Dt_Pes!B888,"")</f>
        <v/>
      </c>
      <c r="C894" s="4" t="str">
        <f>IF(Dt_Pes!D888&lt;&gt;0,Dt_Pes!D888,"")</f>
        <v/>
      </c>
      <c r="D894" s="45"/>
      <c r="E894" s="338"/>
      <c r="F894" s="332"/>
    </row>
    <row r="895" spans="1:6" x14ac:dyDescent="0.3">
      <c r="A895" s="4" t="str">
        <f>Dt_Pes!A889</f>
        <v/>
      </c>
      <c r="B895" t="str">
        <f>IF(Dt_Pes!B889&lt;&gt;0,Dt_Pes!B889,"")</f>
        <v/>
      </c>
      <c r="C895" s="4" t="str">
        <f>IF(Dt_Pes!D889&lt;&gt;0,Dt_Pes!D889,"")</f>
        <v/>
      </c>
      <c r="D895" s="45"/>
      <c r="E895" s="338"/>
      <c r="F895" s="332"/>
    </row>
    <row r="896" spans="1:6" x14ac:dyDescent="0.3">
      <c r="A896" s="4" t="str">
        <f>Dt_Pes!A890</f>
        <v/>
      </c>
      <c r="B896" t="str">
        <f>IF(Dt_Pes!B890&lt;&gt;0,Dt_Pes!B890,"")</f>
        <v/>
      </c>
      <c r="C896" s="4" t="str">
        <f>IF(Dt_Pes!D890&lt;&gt;0,Dt_Pes!D890,"")</f>
        <v/>
      </c>
      <c r="D896" s="45"/>
      <c r="E896" s="338"/>
      <c r="F896" s="332"/>
    </row>
    <row r="897" spans="1:6" x14ac:dyDescent="0.3">
      <c r="A897" s="4" t="str">
        <f>Dt_Pes!A891</f>
        <v/>
      </c>
      <c r="B897" t="str">
        <f>IF(Dt_Pes!B891&lt;&gt;0,Dt_Pes!B891,"")</f>
        <v/>
      </c>
      <c r="C897" s="4" t="str">
        <f>IF(Dt_Pes!D891&lt;&gt;0,Dt_Pes!D891,"")</f>
        <v/>
      </c>
      <c r="D897" s="45"/>
      <c r="E897" s="338"/>
      <c r="F897" s="332"/>
    </row>
    <row r="898" spans="1:6" x14ac:dyDescent="0.3">
      <c r="A898" s="4" t="str">
        <f>Dt_Pes!A892</f>
        <v/>
      </c>
      <c r="B898" t="str">
        <f>IF(Dt_Pes!B892&lt;&gt;0,Dt_Pes!B892,"")</f>
        <v/>
      </c>
      <c r="C898" s="4" t="str">
        <f>IF(Dt_Pes!D892&lt;&gt;0,Dt_Pes!D892,"")</f>
        <v/>
      </c>
      <c r="D898" s="45"/>
      <c r="E898" s="338"/>
      <c r="F898" s="332"/>
    </row>
    <row r="899" spans="1:6" x14ac:dyDescent="0.3">
      <c r="A899" s="4" t="str">
        <f>Dt_Pes!A893</f>
        <v/>
      </c>
      <c r="B899" t="str">
        <f>IF(Dt_Pes!B893&lt;&gt;0,Dt_Pes!B893,"")</f>
        <v/>
      </c>
      <c r="C899" s="4" t="str">
        <f>IF(Dt_Pes!D893&lt;&gt;0,Dt_Pes!D893,"")</f>
        <v/>
      </c>
      <c r="D899" s="45"/>
      <c r="E899" s="338"/>
      <c r="F899" s="332"/>
    </row>
    <row r="900" spans="1:6" x14ac:dyDescent="0.3">
      <c r="A900" s="4" t="str">
        <f>Dt_Pes!A894</f>
        <v/>
      </c>
      <c r="B900" t="str">
        <f>IF(Dt_Pes!B894&lt;&gt;0,Dt_Pes!B894,"")</f>
        <v/>
      </c>
      <c r="C900" s="4" t="str">
        <f>IF(Dt_Pes!D894&lt;&gt;0,Dt_Pes!D894,"")</f>
        <v/>
      </c>
      <c r="D900" s="45"/>
      <c r="E900" s="338"/>
      <c r="F900" s="332"/>
    </row>
    <row r="901" spans="1:6" x14ac:dyDescent="0.3">
      <c r="A901" s="4" t="str">
        <f>Dt_Pes!A895</f>
        <v/>
      </c>
      <c r="B901" t="str">
        <f>IF(Dt_Pes!B895&lt;&gt;0,Dt_Pes!B895,"")</f>
        <v/>
      </c>
      <c r="C901" s="4" t="str">
        <f>IF(Dt_Pes!D895&lt;&gt;0,Dt_Pes!D895,"")</f>
        <v/>
      </c>
      <c r="D901" s="45"/>
      <c r="E901" s="338"/>
      <c r="F901" s="332"/>
    </row>
    <row r="902" spans="1:6" x14ac:dyDescent="0.3">
      <c r="A902" s="4" t="str">
        <f>Dt_Pes!A896</f>
        <v/>
      </c>
      <c r="B902" t="str">
        <f>IF(Dt_Pes!B896&lt;&gt;0,Dt_Pes!B896,"")</f>
        <v/>
      </c>
      <c r="C902" s="4" t="str">
        <f>IF(Dt_Pes!D896&lt;&gt;0,Dt_Pes!D896,"")</f>
        <v/>
      </c>
      <c r="D902" s="45"/>
      <c r="E902" s="338"/>
      <c r="F902" s="332"/>
    </row>
    <row r="903" spans="1:6" x14ac:dyDescent="0.3">
      <c r="A903" s="4" t="str">
        <f>Dt_Pes!A897</f>
        <v/>
      </c>
      <c r="B903" t="str">
        <f>IF(Dt_Pes!B897&lt;&gt;0,Dt_Pes!B897,"")</f>
        <v/>
      </c>
      <c r="C903" s="4" t="str">
        <f>IF(Dt_Pes!D897&lt;&gt;0,Dt_Pes!D897,"")</f>
        <v/>
      </c>
      <c r="D903" s="45"/>
      <c r="E903" s="338"/>
      <c r="F903" s="332"/>
    </row>
    <row r="904" spans="1:6" x14ac:dyDescent="0.3">
      <c r="A904" s="4" t="str">
        <f>Dt_Pes!A898</f>
        <v/>
      </c>
      <c r="B904" t="str">
        <f>IF(Dt_Pes!B898&lt;&gt;0,Dt_Pes!B898,"")</f>
        <v/>
      </c>
      <c r="C904" s="4" t="str">
        <f>IF(Dt_Pes!D898&lt;&gt;0,Dt_Pes!D898,"")</f>
        <v/>
      </c>
      <c r="D904" s="45"/>
      <c r="E904" s="338"/>
      <c r="F904" s="332"/>
    </row>
    <row r="905" spans="1:6" x14ac:dyDescent="0.3">
      <c r="A905" s="4" t="str">
        <f>Dt_Pes!A899</f>
        <v/>
      </c>
      <c r="B905" t="str">
        <f>IF(Dt_Pes!B899&lt;&gt;0,Dt_Pes!B899,"")</f>
        <v/>
      </c>
      <c r="C905" s="4" t="str">
        <f>IF(Dt_Pes!D899&lt;&gt;0,Dt_Pes!D899,"")</f>
        <v/>
      </c>
      <c r="D905" s="45"/>
      <c r="E905" s="338"/>
      <c r="F905" s="332"/>
    </row>
    <row r="906" spans="1:6" x14ac:dyDescent="0.3">
      <c r="A906" s="4" t="str">
        <f>Dt_Pes!A900</f>
        <v/>
      </c>
      <c r="B906" t="str">
        <f>IF(Dt_Pes!B900&lt;&gt;0,Dt_Pes!B900,"")</f>
        <v/>
      </c>
      <c r="C906" s="4" t="str">
        <f>IF(Dt_Pes!D900&lt;&gt;0,Dt_Pes!D900,"")</f>
        <v/>
      </c>
      <c r="D906" s="45"/>
      <c r="E906" s="338"/>
      <c r="F906" s="332"/>
    </row>
    <row r="907" spans="1:6" x14ac:dyDescent="0.3">
      <c r="A907" s="4" t="str">
        <f>Dt_Pes!A901</f>
        <v/>
      </c>
      <c r="B907" t="str">
        <f>IF(Dt_Pes!B901&lt;&gt;0,Dt_Pes!B901,"")</f>
        <v/>
      </c>
      <c r="C907" s="4" t="str">
        <f>IF(Dt_Pes!D901&lt;&gt;0,Dt_Pes!D901,"")</f>
        <v/>
      </c>
      <c r="D907" s="45"/>
      <c r="E907" s="338"/>
      <c r="F907" s="332"/>
    </row>
    <row r="908" spans="1:6" x14ac:dyDescent="0.3">
      <c r="A908" s="4" t="str">
        <f>Dt_Pes!A902</f>
        <v/>
      </c>
      <c r="B908" t="str">
        <f>IF(Dt_Pes!B902&lt;&gt;0,Dt_Pes!B902,"")</f>
        <v/>
      </c>
      <c r="C908" s="4" t="str">
        <f>IF(Dt_Pes!D902&lt;&gt;0,Dt_Pes!D902,"")</f>
        <v/>
      </c>
      <c r="D908" s="45"/>
      <c r="E908" s="338"/>
      <c r="F908" s="332"/>
    </row>
    <row r="909" spans="1:6" x14ac:dyDescent="0.3">
      <c r="A909" s="4" t="str">
        <f>Dt_Pes!A903</f>
        <v/>
      </c>
      <c r="B909" t="str">
        <f>IF(Dt_Pes!B903&lt;&gt;0,Dt_Pes!B903,"")</f>
        <v/>
      </c>
      <c r="C909" s="4" t="str">
        <f>IF(Dt_Pes!D903&lt;&gt;0,Dt_Pes!D903,"")</f>
        <v/>
      </c>
      <c r="D909" s="45"/>
      <c r="E909" s="338"/>
      <c r="F909" s="332"/>
    </row>
    <row r="910" spans="1:6" x14ac:dyDescent="0.3">
      <c r="A910" s="4" t="str">
        <f>Dt_Pes!A904</f>
        <v/>
      </c>
      <c r="B910" t="str">
        <f>IF(Dt_Pes!B904&lt;&gt;0,Dt_Pes!B904,"")</f>
        <v/>
      </c>
      <c r="C910" s="4" t="str">
        <f>IF(Dt_Pes!D904&lt;&gt;0,Dt_Pes!D904,"")</f>
        <v/>
      </c>
      <c r="D910" s="45"/>
      <c r="E910" s="338"/>
      <c r="F910" s="332"/>
    </row>
    <row r="911" spans="1:6" x14ac:dyDescent="0.3">
      <c r="A911" s="4" t="str">
        <f>Dt_Pes!A905</f>
        <v/>
      </c>
      <c r="B911" t="str">
        <f>IF(Dt_Pes!B905&lt;&gt;0,Dt_Pes!B905,"")</f>
        <v/>
      </c>
      <c r="C911" s="4" t="str">
        <f>IF(Dt_Pes!D905&lt;&gt;0,Dt_Pes!D905,"")</f>
        <v/>
      </c>
      <c r="D911" s="45"/>
      <c r="E911" s="338"/>
      <c r="F911" s="332"/>
    </row>
    <row r="912" spans="1:6" x14ac:dyDescent="0.3">
      <c r="A912" s="4" t="str">
        <f>Dt_Pes!A906</f>
        <v/>
      </c>
      <c r="B912" t="str">
        <f>IF(Dt_Pes!B906&lt;&gt;0,Dt_Pes!B906,"")</f>
        <v/>
      </c>
      <c r="C912" s="4" t="str">
        <f>IF(Dt_Pes!D906&lt;&gt;0,Dt_Pes!D906,"")</f>
        <v/>
      </c>
      <c r="D912" s="45"/>
      <c r="E912" s="338"/>
      <c r="F912" s="332"/>
    </row>
    <row r="913" spans="1:6" x14ac:dyDescent="0.3">
      <c r="A913" s="4" t="str">
        <f>Dt_Pes!A907</f>
        <v/>
      </c>
      <c r="B913" t="str">
        <f>IF(Dt_Pes!B907&lt;&gt;0,Dt_Pes!B907,"")</f>
        <v/>
      </c>
      <c r="C913" s="4" t="str">
        <f>IF(Dt_Pes!D907&lt;&gt;0,Dt_Pes!D907,"")</f>
        <v/>
      </c>
      <c r="D913" s="45"/>
      <c r="E913" s="338"/>
      <c r="F913" s="332"/>
    </row>
    <row r="914" spans="1:6" x14ac:dyDescent="0.3">
      <c r="A914" s="4" t="str">
        <f>Dt_Pes!A908</f>
        <v/>
      </c>
      <c r="B914" t="str">
        <f>IF(Dt_Pes!B908&lt;&gt;0,Dt_Pes!B908,"")</f>
        <v/>
      </c>
      <c r="C914" s="4" t="str">
        <f>IF(Dt_Pes!D908&lt;&gt;0,Dt_Pes!D908,"")</f>
        <v/>
      </c>
      <c r="D914" s="45"/>
      <c r="E914" s="338"/>
      <c r="F914" s="332"/>
    </row>
    <row r="915" spans="1:6" x14ac:dyDescent="0.3">
      <c r="A915" s="4" t="str">
        <f>Dt_Pes!A909</f>
        <v/>
      </c>
      <c r="B915" t="str">
        <f>IF(Dt_Pes!B909&lt;&gt;0,Dt_Pes!B909,"")</f>
        <v/>
      </c>
      <c r="C915" s="4" t="str">
        <f>IF(Dt_Pes!D909&lt;&gt;0,Dt_Pes!D909,"")</f>
        <v/>
      </c>
      <c r="D915" s="45"/>
      <c r="E915" s="338"/>
      <c r="F915" s="332"/>
    </row>
    <row r="916" spans="1:6" x14ac:dyDescent="0.3">
      <c r="A916" s="4" t="str">
        <f>Dt_Pes!A910</f>
        <v/>
      </c>
      <c r="B916" t="str">
        <f>IF(Dt_Pes!B910&lt;&gt;0,Dt_Pes!B910,"")</f>
        <v/>
      </c>
      <c r="C916" s="4" t="str">
        <f>IF(Dt_Pes!D910&lt;&gt;0,Dt_Pes!D910,"")</f>
        <v/>
      </c>
      <c r="D916" s="45"/>
      <c r="E916" s="338"/>
      <c r="F916" s="332"/>
    </row>
    <row r="917" spans="1:6" x14ac:dyDescent="0.3">
      <c r="A917" s="4" t="str">
        <f>Dt_Pes!A911</f>
        <v/>
      </c>
      <c r="B917" t="str">
        <f>IF(Dt_Pes!B911&lt;&gt;0,Dt_Pes!B911,"")</f>
        <v/>
      </c>
      <c r="C917" s="4" t="str">
        <f>IF(Dt_Pes!D911&lt;&gt;0,Dt_Pes!D911,"")</f>
        <v/>
      </c>
      <c r="D917" s="45"/>
      <c r="E917" s="338"/>
      <c r="F917" s="332"/>
    </row>
    <row r="918" spans="1:6" x14ac:dyDescent="0.3">
      <c r="A918" s="4" t="str">
        <f>Dt_Pes!A912</f>
        <v/>
      </c>
      <c r="B918" t="str">
        <f>IF(Dt_Pes!B912&lt;&gt;0,Dt_Pes!B912,"")</f>
        <v/>
      </c>
      <c r="C918" s="4" t="str">
        <f>IF(Dt_Pes!D912&lt;&gt;0,Dt_Pes!D912,"")</f>
        <v/>
      </c>
      <c r="D918" s="45"/>
      <c r="E918" s="338"/>
      <c r="F918" s="332"/>
    </row>
    <row r="919" spans="1:6" x14ac:dyDescent="0.3">
      <c r="A919" s="4" t="str">
        <f>Dt_Pes!A913</f>
        <v/>
      </c>
      <c r="B919" t="str">
        <f>IF(Dt_Pes!B913&lt;&gt;0,Dt_Pes!B913,"")</f>
        <v/>
      </c>
      <c r="C919" s="4" t="str">
        <f>IF(Dt_Pes!D913&lt;&gt;0,Dt_Pes!D913,"")</f>
        <v/>
      </c>
      <c r="D919" s="45"/>
      <c r="E919" s="338"/>
      <c r="F919" s="332"/>
    </row>
    <row r="920" spans="1:6" x14ac:dyDescent="0.3">
      <c r="A920" s="4" t="str">
        <f>Dt_Pes!A914</f>
        <v/>
      </c>
      <c r="B920" t="str">
        <f>IF(Dt_Pes!B914&lt;&gt;0,Dt_Pes!B914,"")</f>
        <v/>
      </c>
      <c r="C920" s="4" t="str">
        <f>IF(Dt_Pes!D914&lt;&gt;0,Dt_Pes!D914,"")</f>
        <v/>
      </c>
      <c r="D920" s="45"/>
      <c r="E920" s="338"/>
      <c r="F920" s="332"/>
    </row>
    <row r="921" spans="1:6" x14ac:dyDescent="0.3">
      <c r="A921" s="4" t="str">
        <f>Dt_Pes!A915</f>
        <v/>
      </c>
      <c r="B921" t="str">
        <f>IF(Dt_Pes!B915&lt;&gt;0,Dt_Pes!B915,"")</f>
        <v/>
      </c>
      <c r="C921" s="4" t="str">
        <f>IF(Dt_Pes!D915&lt;&gt;0,Dt_Pes!D915,"")</f>
        <v/>
      </c>
      <c r="D921" s="45"/>
      <c r="E921" s="338"/>
      <c r="F921" s="332"/>
    </row>
    <row r="922" spans="1:6" x14ac:dyDescent="0.3">
      <c r="A922" s="4" t="str">
        <f>Dt_Pes!A916</f>
        <v/>
      </c>
      <c r="B922" t="str">
        <f>IF(Dt_Pes!B916&lt;&gt;0,Dt_Pes!B916,"")</f>
        <v/>
      </c>
      <c r="C922" s="4" t="str">
        <f>IF(Dt_Pes!D916&lt;&gt;0,Dt_Pes!D916,"")</f>
        <v/>
      </c>
      <c r="D922" s="45"/>
      <c r="E922" s="338"/>
      <c r="F922" s="332"/>
    </row>
    <row r="923" spans="1:6" x14ac:dyDescent="0.3">
      <c r="A923" s="4" t="str">
        <f>Dt_Pes!A917</f>
        <v/>
      </c>
      <c r="B923" t="str">
        <f>IF(Dt_Pes!B917&lt;&gt;0,Dt_Pes!B917,"")</f>
        <v/>
      </c>
      <c r="C923" s="4" t="str">
        <f>IF(Dt_Pes!D917&lt;&gt;0,Dt_Pes!D917,"")</f>
        <v/>
      </c>
      <c r="D923" s="45"/>
      <c r="E923" s="338"/>
      <c r="F923" s="332"/>
    </row>
    <row r="924" spans="1:6" x14ac:dyDescent="0.3">
      <c r="A924" s="4" t="str">
        <f>Dt_Pes!A918</f>
        <v/>
      </c>
      <c r="B924" t="str">
        <f>IF(Dt_Pes!B918&lt;&gt;0,Dt_Pes!B918,"")</f>
        <v/>
      </c>
      <c r="C924" s="4" t="str">
        <f>IF(Dt_Pes!D918&lt;&gt;0,Dt_Pes!D918,"")</f>
        <v/>
      </c>
      <c r="D924" s="45"/>
      <c r="E924" s="338"/>
      <c r="F924" s="332"/>
    </row>
    <row r="925" spans="1:6" x14ac:dyDescent="0.3">
      <c r="A925" s="4" t="str">
        <f>Dt_Pes!A919</f>
        <v/>
      </c>
      <c r="B925" t="str">
        <f>IF(Dt_Pes!B919&lt;&gt;0,Dt_Pes!B919,"")</f>
        <v/>
      </c>
      <c r="C925" s="4" t="str">
        <f>IF(Dt_Pes!D919&lt;&gt;0,Dt_Pes!D919,"")</f>
        <v/>
      </c>
      <c r="D925" s="45"/>
      <c r="E925" s="338"/>
      <c r="F925" s="332"/>
    </row>
    <row r="926" spans="1:6" x14ac:dyDescent="0.3">
      <c r="A926" s="4" t="str">
        <f>Dt_Pes!A920</f>
        <v/>
      </c>
      <c r="B926" t="str">
        <f>IF(Dt_Pes!B920&lt;&gt;0,Dt_Pes!B920,"")</f>
        <v/>
      </c>
      <c r="C926" s="4" t="str">
        <f>IF(Dt_Pes!D920&lt;&gt;0,Dt_Pes!D920,"")</f>
        <v/>
      </c>
      <c r="D926" s="45"/>
      <c r="E926" s="338"/>
      <c r="F926" s="332"/>
    </row>
    <row r="927" spans="1:6" x14ac:dyDescent="0.3">
      <c r="A927" s="4" t="str">
        <f>Dt_Pes!A921</f>
        <v/>
      </c>
      <c r="B927" t="str">
        <f>IF(Dt_Pes!B921&lt;&gt;0,Dt_Pes!B921,"")</f>
        <v/>
      </c>
      <c r="C927" s="4" t="str">
        <f>IF(Dt_Pes!D921&lt;&gt;0,Dt_Pes!D921,"")</f>
        <v/>
      </c>
      <c r="D927" s="45"/>
      <c r="E927" s="338"/>
      <c r="F927" s="332"/>
    </row>
    <row r="928" spans="1:6" x14ac:dyDescent="0.3">
      <c r="A928" s="4" t="str">
        <f>Dt_Pes!A922</f>
        <v/>
      </c>
      <c r="B928" t="str">
        <f>IF(Dt_Pes!B922&lt;&gt;0,Dt_Pes!B922,"")</f>
        <v/>
      </c>
      <c r="C928" s="4" t="str">
        <f>IF(Dt_Pes!D922&lt;&gt;0,Dt_Pes!D922,"")</f>
        <v/>
      </c>
      <c r="D928" s="45"/>
      <c r="E928" s="338"/>
      <c r="F928" s="332"/>
    </row>
    <row r="929" spans="1:6" x14ac:dyDescent="0.3">
      <c r="A929" s="4" t="str">
        <f>Dt_Pes!A923</f>
        <v/>
      </c>
      <c r="B929" t="str">
        <f>IF(Dt_Pes!B923&lt;&gt;0,Dt_Pes!B923,"")</f>
        <v/>
      </c>
      <c r="C929" s="4" t="str">
        <f>IF(Dt_Pes!D923&lt;&gt;0,Dt_Pes!D923,"")</f>
        <v/>
      </c>
      <c r="D929" s="45"/>
      <c r="E929" s="338"/>
      <c r="F929" s="332"/>
    </row>
    <row r="930" spans="1:6" x14ac:dyDescent="0.3">
      <c r="A930" s="4" t="str">
        <f>Dt_Pes!A924</f>
        <v/>
      </c>
      <c r="B930" t="str">
        <f>IF(Dt_Pes!B924&lt;&gt;0,Dt_Pes!B924,"")</f>
        <v/>
      </c>
      <c r="C930" s="4" t="str">
        <f>IF(Dt_Pes!D924&lt;&gt;0,Dt_Pes!D924,"")</f>
        <v/>
      </c>
      <c r="D930" s="45"/>
      <c r="E930" s="338"/>
      <c r="F930" s="332"/>
    </row>
    <row r="931" spans="1:6" x14ac:dyDescent="0.3">
      <c r="A931" s="4" t="str">
        <f>Dt_Pes!A925</f>
        <v/>
      </c>
      <c r="B931" t="str">
        <f>IF(Dt_Pes!B925&lt;&gt;0,Dt_Pes!B925,"")</f>
        <v/>
      </c>
      <c r="C931" s="4" t="str">
        <f>IF(Dt_Pes!D925&lt;&gt;0,Dt_Pes!D925,"")</f>
        <v/>
      </c>
      <c r="D931" s="45"/>
      <c r="E931" s="338"/>
      <c r="F931" s="332"/>
    </row>
    <row r="932" spans="1:6" x14ac:dyDescent="0.3">
      <c r="A932" s="4" t="str">
        <f>Dt_Pes!A926</f>
        <v/>
      </c>
      <c r="B932" t="str">
        <f>IF(Dt_Pes!B926&lt;&gt;0,Dt_Pes!B926,"")</f>
        <v/>
      </c>
      <c r="C932" s="4" t="str">
        <f>IF(Dt_Pes!D926&lt;&gt;0,Dt_Pes!D926,"")</f>
        <v/>
      </c>
      <c r="D932" s="45"/>
      <c r="E932" s="338"/>
      <c r="F932" s="332"/>
    </row>
    <row r="933" spans="1:6" x14ac:dyDescent="0.3">
      <c r="A933" s="4" t="str">
        <f>Dt_Pes!A927</f>
        <v/>
      </c>
      <c r="B933" t="str">
        <f>IF(Dt_Pes!B927&lt;&gt;0,Dt_Pes!B927,"")</f>
        <v/>
      </c>
      <c r="C933" s="4" t="str">
        <f>IF(Dt_Pes!D927&lt;&gt;0,Dt_Pes!D927,"")</f>
        <v/>
      </c>
      <c r="D933" s="45"/>
      <c r="E933" s="338"/>
      <c r="F933" s="332"/>
    </row>
    <row r="934" spans="1:6" x14ac:dyDescent="0.3">
      <c r="A934" s="4" t="str">
        <f>Dt_Pes!A928</f>
        <v/>
      </c>
      <c r="B934" t="str">
        <f>IF(Dt_Pes!B928&lt;&gt;0,Dt_Pes!B928,"")</f>
        <v/>
      </c>
      <c r="C934" s="4" t="str">
        <f>IF(Dt_Pes!D928&lt;&gt;0,Dt_Pes!D928,"")</f>
        <v/>
      </c>
      <c r="D934" s="45"/>
      <c r="E934" s="338"/>
      <c r="F934" s="332"/>
    </row>
    <row r="935" spans="1:6" x14ac:dyDescent="0.3">
      <c r="A935" s="4" t="str">
        <f>Dt_Pes!A929</f>
        <v/>
      </c>
      <c r="B935" t="str">
        <f>IF(Dt_Pes!B929&lt;&gt;0,Dt_Pes!B929,"")</f>
        <v/>
      </c>
      <c r="C935" s="4" t="str">
        <f>IF(Dt_Pes!D929&lt;&gt;0,Dt_Pes!D929,"")</f>
        <v/>
      </c>
      <c r="D935" s="45"/>
      <c r="E935" s="338"/>
      <c r="F935" s="332"/>
    </row>
    <row r="936" spans="1:6" x14ac:dyDescent="0.3">
      <c r="A936" s="4" t="str">
        <f>Dt_Pes!A930</f>
        <v/>
      </c>
      <c r="B936" t="str">
        <f>IF(Dt_Pes!B930&lt;&gt;0,Dt_Pes!B930,"")</f>
        <v/>
      </c>
      <c r="C936" s="4" t="str">
        <f>IF(Dt_Pes!D930&lt;&gt;0,Dt_Pes!D930,"")</f>
        <v/>
      </c>
      <c r="D936" s="45"/>
      <c r="E936" s="338"/>
      <c r="F936" s="332"/>
    </row>
    <row r="937" spans="1:6" x14ac:dyDescent="0.3">
      <c r="A937" s="4" t="str">
        <f>Dt_Pes!A931</f>
        <v/>
      </c>
      <c r="B937" t="str">
        <f>IF(Dt_Pes!B931&lt;&gt;0,Dt_Pes!B931,"")</f>
        <v/>
      </c>
      <c r="C937" s="4" t="str">
        <f>IF(Dt_Pes!D931&lt;&gt;0,Dt_Pes!D931,"")</f>
        <v/>
      </c>
      <c r="D937" s="45"/>
      <c r="E937" s="338"/>
      <c r="F937" s="332"/>
    </row>
    <row r="938" spans="1:6" x14ac:dyDescent="0.3">
      <c r="A938" s="4" t="str">
        <f>Dt_Pes!A932</f>
        <v/>
      </c>
      <c r="B938" t="str">
        <f>IF(Dt_Pes!B932&lt;&gt;0,Dt_Pes!B932,"")</f>
        <v/>
      </c>
      <c r="C938" s="4" t="str">
        <f>IF(Dt_Pes!D932&lt;&gt;0,Dt_Pes!D932,"")</f>
        <v/>
      </c>
      <c r="D938" s="45"/>
      <c r="E938" s="338"/>
      <c r="F938" s="332"/>
    </row>
    <row r="939" spans="1:6" x14ac:dyDescent="0.3">
      <c r="A939" s="4" t="str">
        <f>Dt_Pes!A933</f>
        <v/>
      </c>
      <c r="B939" t="str">
        <f>IF(Dt_Pes!B933&lt;&gt;0,Dt_Pes!B933,"")</f>
        <v/>
      </c>
      <c r="C939" s="4" t="str">
        <f>IF(Dt_Pes!D933&lt;&gt;0,Dt_Pes!D933,"")</f>
        <v/>
      </c>
      <c r="D939" s="45"/>
      <c r="E939" s="338"/>
      <c r="F939" s="332"/>
    </row>
    <row r="940" spans="1:6" x14ac:dyDescent="0.3">
      <c r="A940" s="4" t="str">
        <f>Dt_Pes!A934</f>
        <v/>
      </c>
      <c r="B940" t="str">
        <f>IF(Dt_Pes!B934&lt;&gt;0,Dt_Pes!B934,"")</f>
        <v/>
      </c>
      <c r="C940" s="4" t="str">
        <f>IF(Dt_Pes!D934&lt;&gt;0,Dt_Pes!D934,"")</f>
        <v/>
      </c>
      <c r="D940" s="45"/>
      <c r="E940" s="338"/>
      <c r="F940" s="332"/>
    </row>
    <row r="941" spans="1:6" x14ac:dyDescent="0.3">
      <c r="A941" s="4" t="str">
        <f>Dt_Pes!A935</f>
        <v/>
      </c>
      <c r="B941" t="str">
        <f>IF(Dt_Pes!B935&lt;&gt;0,Dt_Pes!B935,"")</f>
        <v/>
      </c>
      <c r="C941" s="4" t="str">
        <f>IF(Dt_Pes!D935&lt;&gt;0,Dt_Pes!D935,"")</f>
        <v/>
      </c>
      <c r="D941" s="45"/>
      <c r="E941" s="338"/>
      <c r="F941" s="332"/>
    </row>
    <row r="942" spans="1:6" x14ac:dyDescent="0.3">
      <c r="A942" s="4" t="str">
        <f>Dt_Pes!A936</f>
        <v/>
      </c>
      <c r="B942" t="str">
        <f>IF(Dt_Pes!B936&lt;&gt;0,Dt_Pes!B936,"")</f>
        <v/>
      </c>
      <c r="C942" s="4" t="str">
        <f>IF(Dt_Pes!D936&lt;&gt;0,Dt_Pes!D936,"")</f>
        <v/>
      </c>
      <c r="D942" s="45"/>
      <c r="E942" s="338"/>
      <c r="F942" s="332"/>
    </row>
    <row r="943" spans="1:6" x14ac:dyDescent="0.3">
      <c r="A943" s="4" t="str">
        <f>Dt_Pes!A937</f>
        <v/>
      </c>
      <c r="B943" t="str">
        <f>IF(Dt_Pes!B937&lt;&gt;0,Dt_Pes!B937,"")</f>
        <v/>
      </c>
      <c r="C943" s="4" t="str">
        <f>IF(Dt_Pes!D937&lt;&gt;0,Dt_Pes!D937,"")</f>
        <v/>
      </c>
      <c r="D943" s="45"/>
      <c r="E943" s="338"/>
      <c r="F943" s="332"/>
    </row>
    <row r="944" spans="1:6" x14ac:dyDescent="0.3">
      <c r="A944" s="4" t="str">
        <f>Dt_Pes!A938</f>
        <v/>
      </c>
      <c r="B944" t="str">
        <f>IF(Dt_Pes!B938&lt;&gt;0,Dt_Pes!B938,"")</f>
        <v/>
      </c>
      <c r="C944" s="4" t="str">
        <f>IF(Dt_Pes!D938&lt;&gt;0,Dt_Pes!D938,"")</f>
        <v/>
      </c>
      <c r="D944" s="45"/>
      <c r="E944" s="338"/>
      <c r="F944" s="332"/>
    </row>
    <row r="945" spans="1:6" x14ac:dyDescent="0.3">
      <c r="A945" s="4" t="str">
        <f>Dt_Pes!A939</f>
        <v/>
      </c>
      <c r="B945" t="str">
        <f>IF(Dt_Pes!B939&lt;&gt;0,Dt_Pes!B939,"")</f>
        <v/>
      </c>
      <c r="C945" s="4" t="str">
        <f>IF(Dt_Pes!D939&lt;&gt;0,Dt_Pes!D939,"")</f>
        <v/>
      </c>
      <c r="D945" s="45"/>
      <c r="E945" s="338"/>
      <c r="F945" s="332"/>
    </row>
    <row r="946" spans="1:6" x14ac:dyDescent="0.3">
      <c r="A946" s="4" t="str">
        <f>Dt_Pes!A940</f>
        <v/>
      </c>
      <c r="B946" t="str">
        <f>IF(Dt_Pes!B940&lt;&gt;0,Dt_Pes!B940,"")</f>
        <v/>
      </c>
      <c r="C946" s="4" t="str">
        <f>IF(Dt_Pes!D940&lt;&gt;0,Dt_Pes!D940,"")</f>
        <v/>
      </c>
      <c r="D946" s="45"/>
      <c r="E946" s="338"/>
      <c r="F946" s="332"/>
    </row>
    <row r="947" spans="1:6" x14ac:dyDescent="0.3">
      <c r="A947" s="4" t="str">
        <f>Dt_Pes!A941</f>
        <v/>
      </c>
      <c r="B947" t="str">
        <f>IF(Dt_Pes!B941&lt;&gt;0,Dt_Pes!B941,"")</f>
        <v/>
      </c>
      <c r="C947" s="4" t="str">
        <f>IF(Dt_Pes!D941&lt;&gt;0,Dt_Pes!D941,"")</f>
        <v/>
      </c>
      <c r="D947" s="45"/>
      <c r="E947" s="338"/>
      <c r="F947" s="332"/>
    </row>
    <row r="948" spans="1:6" x14ac:dyDescent="0.3">
      <c r="A948" s="4" t="str">
        <f>Dt_Pes!A942</f>
        <v/>
      </c>
      <c r="B948" t="str">
        <f>IF(Dt_Pes!B942&lt;&gt;0,Dt_Pes!B942,"")</f>
        <v/>
      </c>
      <c r="C948" s="4" t="str">
        <f>IF(Dt_Pes!D942&lt;&gt;0,Dt_Pes!D942,"")</f>
        <v/>
      </c>
      <c r="D948" s="45"/>
      <c r="E948" s="338"/>
      <c r="F948" s="332"/>
    </row>
    <row r="949" spans="1:6" x14ac:dyDescent="0.3">
      <c r="A949" s="4" t="str">
        <f>Dt_Pes!A943</f>
        <v/>
      </c>
      <c r="B949" t="str">
        <f>IF(Dt_Pes!B943&lt;&gt;0,Dt_Pes!B943,"")</f>
        <v/>
      </c>
      <c r="C949" s="4" t="str">
        <f>IF(Dt_Pes!D943&lt;&gt;0,Dt_Pes!D943,"")</f>
        <v/>
      </c>
      <c r="D949" s="45"/>
      <c r="E949" s="338"/>
      <c r="F949" s="332"/>
    </row>
    <row r="950" spans="1:6" x14ac:dyDescent="0.3">
      <c r="A950" s="4" t="str">
        <f>Dt_Pes!A944</f>
        <v/>
      </c>
      <c r="B950" t="str">
        <f>IF(Dt_Pes!B944&lt;&gt;0,Dt_Pes!B944,"")</f>
        <v/>
      </c>
      <c r="C950" s="4" t="str">
        <f>IF(Dt_Pes!D944&lt;&gt;0,Dt_Pes!D944,"")</f>
        <v/>
      </c>
      <c r="D950" s="45"/>
      <c r="E950" s="338"/>
      <c r="F950" s="332"/>
    </row>
    <row r="951" spans="1:6" x14ac:dyDescent="0.3">
      <c r="A951" s="4" t="str">
        <f>Dt_Pes!A945</f>
        <v/>
      </c>
      <c r="B951" t="str">
        <f>IF(Dt_Pes!B945&lt;&gt;0,Dt_Pes!B945,"")</f>
        <v/>
      </c>
      <c r="C951" s="4" t="str">
        <f>IF(Dt_Pes!D945&lt;&gt;0,Dt_Pes!D945,"")</f>
        <v/>
      </c>
      <c r="D951" s="45"/>
      <c r="E951" s="338"/>
      <c r="F951" s="332"/>
    </row>
    <row r="952" spans="1:6" x14ac:dyDescent="0.3">
      <c r="A952" s="4" t="str">
        <f>Dt_Pes!A946</f>
        <v/>
      </c>
      <c r="B952" t="str">
        <f>IF(Dt_Pes!B946&lt;&gt;0,Dt_Pes!B946,"")</f>
        <v/>
      </c>
      <c r="C952" s="4" t="str">
        <f>IF(Dt_Pes!D946&lt;&gt;0,Dt_Pes!D946,"")</f>
        <v/>
      </c>
      <c r="D952" s="45"/>
      <c r="E952" s="338"/>
      <c r="F952" s="332"/>
    </row>
    <row r="953" spans="1:6" x14ac:dyDescent="0.3">
      <c r="A953" s="4" t="str">
        <f>Dt_Pes!A947</f>
        <v/>
      </c>
      <c r="B953" t="str">
        <f>IF(Dt_Pes!B947&lt;&gt;0,Dt_Pes!B947,"")</f>
        <v/>
      </c>
      <c r="C953" s="4" t="str">
        <f>IF(Dt_Pes!D947&lt;&gt;0,Dt_Pes!D947,"")</f>
        <v/>
      </c>
      <c r="D953" s="45"/>
      <c r="E953" s="338"/>
      <c r="F953" s="332"/>
    </row>
    <row r="954" spans="1:6" x14ac:dyDescent="0.3">
      <c r="A954" s="4" t="str">
        <f>Dt_Pes!A948</f>
        <v/>
      </c>
      <c r="B954" t="str">
        <f>IF(Dt_Pes!B948&lt;&gt;0,Dt_Pes!B948,"")</f>
        <v/>
      </c>
      <c r="C954" s="4" t="str">
        <f>IF(Dt_Pes!D948&lt;&gt;0,Dt_Pes!D948,"")</f>
        <v/>
      </c>
      <c r="D954" s="45"/>
      <c r="E954" s="338"/>
      <c r="F954" s="332"/>
    </row>
    <row r="955" spans="1:6" x14ac:dyDescent="0.3">
      <c r="A955" s="4" t="str">
        <f>Dt_Pes!A949</f>
        <v/>
      </c>
      <c r="B955" t="str">
        <f>IF(Dt_Pes!B949&lt;&gt;0,Dt_Pes!B949,"")</f>
        <v/>
      </c>
      <c r="C955" s="4" t="str">
        <f>IF(Dt_Pes!D949&lt;&gt;0,Dt_Pes!D949,"")</f>
        <v/>
      </c>
      <c r="D955" s="45"/>
      <c r="E955" s="338"/>
      <c r="F955" s="332"/>
    </row>
    <row r="956" spans="1:6" x14ac:dyDescent="0.3">
      <c r="A956" s="4" t="str">
        <f>Dt_Pes!A950</f>
        <v/>
      </c>
      <c r="B956" t="str">
        <f>IF(Dt_Pes!B950&lt;&gt;0,Dt_Pes!B950,"")</f>
        <v/>
      </c>
      <c r="C956" s="4" t="str">
        <f>IF(Dt_Pes!D950&lt;&gt;0,Dt_Pes!D950,"")</f>
        <v/>
      </c>
      <c r="D956" s="45"/>
      <c r="E956" s="338"/>
      <c r="F956" s="332"/>
    </row>
    <row r="957" spans="1:6" x14ac:dyDescent="0.3">
      <c r="A957" s="4" t="str">
        <f>Dt_Pes!A951</f>
        <v/>
      </c>
      <c r="B957" t="str">
        <f>IF(Dt_Pes!B951&lt;&gt;0,Dt_Pes!B951,"")</f>
        <v/>
      </c>
      <c r="C957" s="4" t="str">
        <f>IF(Dt_Pes!D951&lt;&gt;0,Dt_Pes!D951,"")</f>
        <v/>
      </c>
      <c r="D957" s="45"/>
      <c r="E957" s="338"/>
      <c r="F957" s="332"/>
    </row>
    <row r="958" spans="1:6" x14ac:dyDescent="0.3">
      <c r="A958" s="4" t="str">
        <f>Dt_Pes!A952</f>
        <v/>
      </c>
      <c r="B958" t="str">
        <f>IF(Dt_Pes!B952&lt;&gt;0,Dt_Pes!B952,"")</f>
        <v/>
      </c>
      <c r="C958" s="4" t="str">
        <f>IF(Dt_Pes!D952&lt;&gt;0,Dt_Pes!D952,"")</f>
        <v/>
      </c>
      <c r="D958" s="45"/>
      <c r="E958" s="338"/>
      <c r="F958" s="332"/>
    </row>
    <row r="959" spans="1:6" x14ac:dyDescent="0.3">
      <c r="A959" s="4" t="str">
        <f>Dt_Pes!A953</f>
        <v/>
      </c>
      <c r="B959" t="str">
        <f>IF(Dt_Pes!B953&lt;&gt;0,Dt_Pes!B953,"")</f>
        <v/>
      </c>
      <c r="C959" s="4" t="str">
        <f>IF(Dt_Pes!D953&lt;&gt;0,Dt_Pes!D953,"")</f>
        <v/>
      </c>
      <c r="D959" s="45"/>
      <c r="E959" s="338"/>
      <c r="F959" s="332"/>
    </row>
    <row r="960" spans="1:6" x14ac:dyDescent="0.3">
      <c r="A960" s="4" t="str">
        <f>Dt_Pes!A954</f>
        <v/>
      </c>
      <c r="B960" t="str">
        <f>IF(Dt_Pes!B954&lt;&gt;0,Dt_Pes!B954,"")</f>
        <v/>
      </c>
      <c r="C960" s="4" t="str">
        <f>IF(Dt_Pes!D954&lt;&gt;0,Dt_Pes!D954,"")</f>
        <v/>
      </c>
      <c r="D960" s="45"/>
      <c r="E960" s="338"/>
      <c r="F960" s="332"/>
    </row>
    <row r="961" spans="1:6" x14ac:dyDescent="0.3">
      <c r="A961" s="4" t="str">
        <f>Dt_Pes!A955</f>
        <v/>
      </c>
      <c r="B961" t="str">
        <f>IF(Dt_Pes!B955&lt;&gt;0,Dt_Pes!B955,"")</f>
        <v/>
      </c>
      <c r="C961" s="4" t="str">
        <f>IF(Dt_Pes!D955&lt;&gt;0,Dt_Pes!D955,"")</f>
        <v/>
      </c>
      <c r="D961" s="45"/>
      <c r="E961" s="338"/>
      <c r="F961" s="332"/>
    </row>
    <row r="962" spans="1:6" x14ac:dyDescent="0.3">
      <c r="A962" s="4" t="str">
        <f>Dt_Pes!A956</f>
        <v/>
      </c>
      <c r="B962" t="str">
        <f>IF(Dt_Pes!B956&lt;&gt;0,Dt_Pes!B956,"")</f>
        <v/>
      </c>
      <c r="C962" s="4" t="str">
        <f>IF(Dt_Pes!D956&lt;&gt;0,Dt_Pes!D956,"")</f>
        <v/>
      </c>
      <c r="D962" s="45"/>
      <c r="E962" s="338"/>
      <c r="F962" s="332"/>
    </row>
    <row r="963" spans="1:6" x14ac:dyDescent="0.3">
      <c r="A963" s="4" t="str">
        <f>Dt_Pes!A957</f>
        <v/>
      </c>
      <c r="B963" t="str">
        <f>IF(Dt_Pes!B957&lt;&gt;0,Dt_Pes!B957,"")</f>
        <v/>
      </c>
      <c r="C963" s="4" t="str">
        <f>IF(Dt_Pes!D957&lt;&gt;0,Dt_Pes!D957,"")</f>
        <v/>
      </c>
      <c r="D963" s="45"/>
      <c r="E963" s="338"/>
      <c r="F963" s="332"/>
    </row>
    <row r="964" spans="1:6" x14ac:dyDescent="0.3">
      <c r="A964" s="4" t="str">
        <f>Dt_Pes!A958</f>
        <v/>
      </c>
      <c r="B964" t="str">
        <f>IF(Dt_Pes!B958&lt;&gt;0,Dt_Pes!B958,"")</f>
        <v/>
      </c>
      <c r="C964" s="4" t="str">
        <f>IF(Dt_Pes!D958&lt;&gt;0,Dt_Pes!D958,"")</f>
        <v/>
      </c>
      <c r="D964" s="45"/>
      <c r="E964" s="338"/>
      <c r="F964" s="332"/>
    </row>
    <row r="965" spans="1:6" x14ac:dyDescent="0.3">
      <c r="A965" s="4" t="str">
        <f>Dt_Pes!A959</f>
        <v/>
      </c>
      <c r="B965" t="str">
        <f>IF(Dt_Pes!B959&lt;&gt;0,Dt_Pes!B959,"")</f>
        <v/>
      </c>
      <c r="C965" s="4" t="str">
        <f>IF(Dt_Pes!D959&lt;&gt;0,Dt_Pes!D959,"")</f>
        <v/>
      </c>
      <c r="D965" s="45"/>
      <c r="E965" s="338"/>
      <c r="F965" s="332"/>
    </row>
    <row r="966" spans="1:6" x14ac:dyDescent="0.3">
      <c r="A966" s="4" t="str">
        <f>Dt_Pes!A960</f>
        <v/>
      </c>
      <c r="B966" t="str">
        <f>IF(Dt_Pes!B960&lt;&gt;0,Dt_Pes!B960,"")</f>
        <v/>
      </c>
      <c r="C966" s="4" t="str">
        <f>IF(Dt_Pes!D960&lt;&gt;0,Dt_Pes!D960,"")</f>
        <v/>
      </c>
      <c r="D966" s="45"/>
      <c r="E966" s="338"/>
      <c r="F966" s="332"/>
    </row>
    <row r="967" spans="1:6" x14ac:dyDescent="0.3">
      <c r="A967" s="4" t="str">
        <f>Dt_Pes!A961</f>
        <v/>
      </c>
      <c r="B967" t="str">
        <f>IF(Dt_Pes!B961&lt;&gt;0,Dt_Pes!B961,"")</f>
        <v/>
      </c>
      <c r="C967" s="4" t="str">
        <f>IF(Dt_Pes!D961&lt;&gt;0,Dt_Pes!D961,"")</f>
        <v/>
      </c>
      <c r="D967" s="45"/>
      <c r="E967" s="338"/>
      <c r="F967" s="332"/>
    </row>
    <row r="968" spans="1:6" x14ac:dyDescent="0.3">
      <c r="A968" s="4" t="str">
        <f>Dt_Pes!A962</f>
        <v/>
      </c>
      <c r="B968" t="str">
        <f>IF(Dt_Pes!B962&lt;&gt;0,Dt_Pes!B962,"")</f>
        <v/>
      </c>
      <c r="C968" s="4" t="str">
        <f>IF(Dt_Pes!D962&lt;&gt;0,Dt_Pes!D962,"")</f>
        <v/>
      </c>
      <c r="D968" s="45"/>
      <c r="E968" s="338"/>
      <c r="F968" s="332"/>
    </row>
    <row r="969" spans="1:6" x14ac:dyDescent="0.3">
      <c r="A969" s="4" t="str">
        <f>Dt_Pes!A963</f>
        <v/>
      </c>
      <c r="B969" t="str">
        <f>IF(Dt_Pes!B963&lt;&gt;0,Dt_Pes!B963,"")</f>
        <v/>
      </c>
      <c r="C969" s="4" t="str">
        <f>IF(Dt_Pes!D963&lt;&gt;0,Dt_Pes!D963,"")</f>
        <v/>
      </c>
      <c r="D969" s="45"/>
      <c r="E969" s="338"/>
      <c r="F969" s="332"/>
    </row>
    <row r="970" spans="1:6" x14ac:dyDescent="0.3">
      <c r="A970" s="4" t="str">
        <f>Dt_Pes!A964</f>
        <v/>
      </c>
      <c r="B970" t="str">
        <f>IF(Dt_Pes!B964&lt;&gt;0,Dt_Pes!B964,"")</f>
        <v/>
      </c>
      <c r="C970" s="4" t="str">
        <f>IF(Dt_Pes!D964&lt;&gt;0,Dt_Pes!D964,"")</f>
        <v/>
      </c>
      <c r="D970" s="45"/>
      <c r="E970" s="338"/>
      <c r="F970" s="332"/>
    </row>
    <row r="971" spans="1:6" x14ac:dyDescent="0.3">
      <c r="A971" s="4" t="str">
        <f>Dt_Pes!A965</f>
        <v/>
      </c>
      <c r="B971" t="str">
        <f>IF(Dt_Pes!B965&lt;&gt;0,Dt_Pes!B965,"")</f>
        <v/>
      </c>
      <c r="C971" s="4" t="str">
        <f>IF(Dt_Pes!D965&lt;&gt;0,Dt_Pes!D965,"")</f>
        <v/>
      </c>
      <c r="D971" s="45"/>
      <c r="E971" s="338"/>
      <c r="F971" s="332"/>
    </row>
    <row r="972" spans="1:6" x14ac:dyDescent="0.3">
      <c r="A972" s="4" t="str">
        <f>Dt_Pes!A966</f>
        <v/>
      </c>
      <c r="B972" t="str">
        <f>IF(Dt_Pes!B966&lt;&gt;0,Dt_Pes!B966,"")</f>
        <v/>
      </c>
      <c r="C972" s="4" t="str">
        <f>IF(Dt_Pes!D966&lt;&gt;0,Dt_Pes!D966,"")</f>
        <v/>
      </c>
      <c r="D972" s="45"/>
      <c r="E972" s="338"/>
      <c r="F972" s="332"/>
    </row>
    <row r="973" spans="1:6" x14ac:dyDescent="0.3">
      <c r="A973" s="4" t="str">
        <f>Dt_Pes!A967</f>
        <v/>
      </c>
      <c r="B973" t="str">
        <f>IF(Dt_Pes!B967&lt;&gt;0,Dt_Pes!B967,"")</f>
        <v/>
      </c>
      <c r="C973" s="4" t="str">
        <f>IF(Dt_Pes!D967&lt;&gt;0,Dt_Pes!D967,"")</f>
        <v/>
      </c>
      <c r="D973" s="45"/>
      <c r="E973" s="338"/>
      <c r="F973" s="332"/>
    </row>
    <row r="974" spans="1:6" x14ac:dyDescent="0.3">
      <c r="A974" s="4" t="str">
        <f>Dt_Pes!A968</f>
        <v/>
      </c>
      <c r="B974" t="str">
        <f>IF(Dt_Pes!B968&lt;&gt;0,Dt_Pes!B968,"")</f>
        <v/>
      </c>
      <c r="C974" s="4" t="str">
        <f>IF(Dt_Pes!D968&lt;&gt;0,Dt_Pes!D968,"")</f>
        <v/>
      </c>
      <c r="D974" s="45"/>
      <c r="E974" s="338"/>
      <c r="F974" s="332"/>
    </row>
    <row r="975" spans="1:6" x14ac:dyDescent="0.3">
      <c r="A975" s="4" t="str">
        <f>Dt_Pes!A969</f>
        <v/>
      </c>
      <c r="B975" t="str">
        <f>IF(Dt_Pes!B969&lt;&gt;0,Dt_Pes!B969,"")</f>
        <v/>
      </c>
      <c r="C975" s="4" t="str">
        <f>IF(Dt_Pes!D969&lt;&gt;0,Dt_Pes!D969,"")</f>
        <v/>
      </c>
      <c r="D975" s="45"/>
      <c r="E975" s="338"/>
      <c r="F975" s="332"/>
    </row>
    <row r="976" spans="1:6" x14ac:dyDescent="0.3">
      <c r="A976" s="4" t="str">
        <f>Dt_Pes!A970</f>
        <v/>
      </c>
      <c r="B976" t="str">
        <f>IF(Dt_Pes!B970&lt;&gt;0,Dt_Pes!B970,"")</f>
        <v/>
      </c>
      <c r="C976" s="4" t="str">
        <f>IF(Dt_Pes!D970&lt;&gt;0,Dt_Pes!D970,"")</f>
        <v/>
      </c>
      <c r="D976" s="45"/>
      <c r="E976" s="338"/>
      <c r="F976" s="332"/>
    </row>
    <row r="977" spans="1:6" x14ac:dyDescent="0.3">
      <c r="A977" s="4" t="str">
        <f>Dt_Pes!A971</f>
        <v/>
      </c>
      <c r="B977" t="str">
        <f>IF(Dt_Pes!B971&lt;&gt;0,Dt_Pes!B971,"")</f>
        <v/>
      </c>
      <c r="C977" s="4" t="str">
        <f>IF(Dt_Pes!D971&lt;&gt;0,Dt_Pes!D971,"")</f>
        <v/>
      </c>
      <c r="D977" s="45"/>
      <c r="E977" s="338"/>
      <c r="F977" s="332"/>
    </row>
    <row r="978" spans="1:6" x14ac:dyDescent="0.3">
      <c r="A978" s="4" t="str">
        <f>Dt_Pes!A972</f>
        <v/>
      </c>
      <c r="B978" t="str">
        <f>IF(Dt_Pes!B972&lt;&gt;0,Dt_Pes!B972,"")</f>
        <v/>
      </c>
      <c r="C978" s="4" t="str">
        <f>IF(Dt_Pes!D972&lt;&gt;0,Dt_Pes!D972,"")</f>
        <v/>
      </c>
      <c r="D978" s="45"/>
      <c r="E978" s="338"/>
      <c r="F978" s="332"/>
    </row>
    <row r="979" spans="1:6" x14ac:dyDescent="0.3">
      <c r="A979" s="4" t="str">
        <f>Dt_Pes!A973</f>
        <v/>
      </c>
      <c r="B979" t="str">
        <f>IF(Dt_Pes!B973&lt;&gt;0,Dt_Pes!B973,"")</f>
        <v/>
      </c>
      <c r="C979" s="4" t="str">
        <f>IF(Dt_Pes!D973&lt;&gt;0,Dt_Pes!D973,"")</f>
        <v/>
      </c>
      <c r="D979" s="45"/>
      <c r="E979" s="338"/>
      <c r="F979" s="332"/>
    </row>
    <row r="980" spans="1:6" x14ac:dyDescent="0.3">
      <c r="A980" s="4" t="str">
        <f>Dt_Pes!A974</f>
        <v/>
      </c>
      <c r="B980" t="str">
        <f>IF(Dt_Pes!B974&lt;&gt;0,Dt_Pes!B974,"")</f>
        <v/>
      </c>
      <c r="C980" s="4" t="str">
        <f>IF(Dt_Pes!D974&lt;&gt;0,Dt_Pes!D974,"")</f>
        <v/>
      </c>
      <c r="D980" s="45"/>
      <c r="E980" s="338"/>
      <c r="F980" s="332"/>
    </row>
    <row r="981" spans="1:6" x14ac:dyDescent="0.3">
      <c r="A981" s="4" t="str">
        <f>Dt_Pes!A975</f>
        <v/>
      </c>
      <c r="B981" t="str">
        <f>IF(Dt_Pes!B975&lt;&gt;0,Dt_Pes!B975,"")</f>
        <v/>
      </c>
      <c r="C981" s="4" t="str">
        <f>IF(Dt_Pes!D975&lt;&gt;0,Dt_Pes!D975,"")</f>
        <v/>
      </c>
      <c r="D981" s="45"/>
      <c r="E981" s="338"/>
      <c r="F981" s="332"/>
    </row>
    <row r="982" spans="1:6" x14ac:dyDescent="0.3">
      <c r="A982" s="4" t="str">
        <f>Dt_Pes!A976</f>
        <v/>
      </c>
      <c r="B982" t="str">
        <f>IF(Dt_Pes!B976&lt;&gt;0,Dt_Pes!B976,"")</f>
        <v/>
      </c>
      <c r="C982" s="4" t="str">
        <f>IF(Dt_Pes!D976&lt;&gt;0,Dt_Pes!D976,"")</f>
        <v/>
      </c>
      <c r="D982" s="45"/>
      <c r="E982" s="338"/>
      <c r="F982" s="332"/>
    </row>
    <row r="983" spans="1:6" x14ac:dyDescent="0.3">
      <c r="A983" s="4" t="str">
        <f>Dt_Pes!A977</f>
        <v/>
      </c>
      <c r="B983" t="str">
        <f>IF(Dt_Pes!B977&lt;&gt;0,Dt_Pes!B977,"")</f>
        <v/>
      </c>
      <c r="C983" s="4" t="str">
        <f>IF(Dt_Pes!D977&lt;&gt;0,Dt_Pes!D977,"")</f>
        <v/>
      </c>
      <c r="D983" s="45"/>
      <c r="E983" s="338"/>
      <c r="F983" s="332"/>
    </row>
    <row r="984" spans="1:6" x14ac:dyDescent="0.3">
      <c r="A984" s="4" t="str">
        <f>Dt_Pes!A978</f>
        <v/>
      </c>
      <c r="B984" t="str">
        <f>IF(Dt_Pes!B978&lt;&gt;0,Dt_Pes!B978,"")</f>
        <v/>
      </c>
      <c r="C984" s="4" t="str">
        <f>IF(Dt_Pes!D978&lt;&gt;0,Dt_Pes!D978,"")</f>
        <v/>
      </c>
      <c r="D984" s="45"/>
      <c r="E984" s="338"/>
      <c r="F984" s="332"/>
    </row>
    <row r="985" spans="1:6" x14ac:dyDescent="0.3">
      <c r="A985" s="4" t="str">
        <f>Dt_Pes!A979</f>
        <v/>
      </c>
      <c r="B985" t="str">
        <f>IF(Dt_Pes!B979&lt;&gt;0,Dt_Pes!B979,"")</f>
        <v/>
      </c>
      <c r="C985" s="4" t="str">
        <f>IF(Dt_Pes!D979&lt;&gt;0,Dt_Pes!D979,"")</f>
        <v/>
      </c>
      <c r="D985" s="45"/>
      <c r="E985" s="338"/>
      <c r="F985" s="332"/>
    </row>
    <row r="986" spans="1:6" x14ac:dyDescent="0.3">
      <c r="A986" s="4" t="str">
        <f>Dt_Pes!A980</f>
        <v/>
      </c>
      <c r="B986" t="str">
        <f>IF(Dt_Pes!B980&lt;&gt;0,Dt_Pes!B980,"")</f>
        <v/>
      </c>
      <c r="C986" s="4" t="str">
        <f>IF(Dt_Pes!D980&lt;&gt;0,Dt_Pes!D980,"")</f>
        <v/>
      </c>
      <c r="D986" s="45"/>
      <c r="E986" s="338"/>
      <c r="F986" s="332"/>
    </row>
    <row r="987" spans="1:6" x14ac:dyDescent="0.3">
      <c r="A987" s="4" t="str">
        <f>Dt_Pes!A981</f>
        <v/>
      </c>
      <c r="B987" t="str">
        <f>IF(Dt_Pes!B981&lt;&gt;0,Dt_Pes!B981,"")</f>
        <v/>
      </c>
      <c r="C987" s="4" t="str">
        <f>IF(Dt_Pes!D981&lt;&gt;0,Dt_Pes!D981,"")</f>
        <v/>
      </c>
      <c r="D987" s="45"/>
      <c r="E987" s="338"/>
      <c r="F987" s="332"/>
    </row>
    <row r="988" spans="1:6" x14ac:dyDescent="0.3">
      <c r="A988" s="4" t="str">
        <f>Dt_Pes!A982</f>
        <v/>
      </c>
      <c r="B988" t="str">
        <f>IF(Dt_Pes!B982&lt;&gt;0,Dt_Pes!B982,"")</f>
        <v/>
      </c>
      <c r="C988" s="4" t="str">
        <f>IF(Dt_Pes!D982&lt;&gt;0,Dt_Pes!D982,"")</f>
        <v/>
      </c>
      <c r="D988" s="45"/>
      <c r="E988" s="338"/>
      <c r="F988" s="332"/>
    </row>
    <row r="989" spans="1:6" x14ac:dyDescent="0.3">
      <c r="A989" s="4" t="str">
        <f>Dt_Pes!A983</f>
        <v/>
      </c>
      <c r="B989" t="str">
        <f>IF(Dt_Pes!B983&lt;&gt;0,Dt_Pes!B983,"")</f>
        <v/>
      </c>
      <c r="C989" s="4" t="str">
        <f>IF(Dt_Pes!D983&lt;&gt;0,Dt_Pes!D983,"")</f>
        <v/>
      </c>
      <c r="D989" s="45"/>
      <c r="E989" s="338"/>
      <c r="F989" s="332"/>
    </row>
    <row r="990" spans="1:6" x14ac:dyDescent="0.3">
      <c r="A990" s="4" t="str">
        <f>Dt_Pes!A984</f>
        <v/>
      </c>
      <c r="B990" t="str">
        <f>IF(Dt_Pes!B984&lt;&gt;0,Dt_Pes!B984,"")</f>
        <v/>
      </c>
      <c r="C990" s="4" t="str">
        <f>IF(Dt_Pes!D984&lt;&gt;0,Dt_Pes!D984,"")</f>
        <v/>
      </c>
      <c r="D990" s="45"/>
      <c r="E990" s="338"/>
      <c r="F990" s="332"/>
    </row>
    <row r="991" spans="1:6" x14ac:dyDescent="0.3">
      <c r="A991" s="4" t="str">
        <f>Dt_Pes!A985</f>
        <v/>
      </c>
      <c r="B991" t="str">
        <f>IF(Dt_Pes!B985&lt;&gt;0,Dt_Pes!B985,"")</f>
        <v/>
      </c>
      <c r="C991" s="4" t="str">
        <f>IF(Dt_Pes!D985&lt;&gt;0,Dt_Pes!D985,"")</f>
        <v/>
      </c>
      <c r="D991" s="45"/>
      <c r="E991" s="338"/>
      <c r="F991" s="332"/>
    </row>
    <row r="992" spans="1:6" x14ac:dyDescent="0.3">
      <c r="A992" s="4" t="str">
        <f>Dt_Pes!A986</f>
        <v/>
      </c>
      <c r="B992" t="str">
        <f>IF(Dt_Pes!B986&lt;&gt;0,Dt_Pes!B986,"")</f>
        <v/>
      </c>
      <c r="C992" s="4" t="str">
        <f>IF(Dt_Pes!D986&lt;&gt;0,Dt_Pes!D986,"")</f>
        <v/>
      </c>
      <c r="D992" s="45"/>
      <c r="E992" s="338"/>
      <c r="F992" s="332"/>
    </row>
    <row r="993" spans="1:6" x14ac:dyDescent="0.3">
      <c r="A993" s="4" t="str">
        <f>Dt_Pes!A987</f>
        <v/>
      </c>
      <c r="B993" t="str">
        <f>IF(Dt_Pes!B987&lt;&gt;0,Dt_Pes!B987,"")</f>
        <v/>
      </c>
      <c r="C993" s="4" t="str">
        <f>IF(Dt_Pes!D987&lt;&gt;0,Dt_Pes!D987,"")</f>
        <v/>
      </c>
      <c r="D993" s="45"/>
      <c r="E993" s="338"/>
      <c r="F993" s="332"/>
    </row>
    <row r="994" spans="1:6" x14ac:dyDescent="0.3">
      <c r="A994" s="4" t="str">
        <f>Dt_Pes!A988</f>
        <v/>
      </c>
      <c r="B994" t="str">
        <f>IF(Dt_Pes!B988&lt;&gt;0,Dt_Pes!B988,"")</f>
        <v/>
      </c>
      <c r="C994" s="4" t="str">
        <f>IF(Dt_Pes!D988&lt;&gt;0,Dt_Pes!D988,"")</f>
        <v/>
      </c>
      <c r="D994" s="45"/>
      <c r="E994" s="338"/>
      <c r="F994" s="332"/>
    </row>
    <row r="995" spans="1:6" x14ac:dyDescent="0.3">
      <c r="A995" s="4" t="str">
        <f>Dt_Pes!A989</f>
        <v/>
      </c>
      <c r="B995" t="str">
        <f>IF(Dt_Pes!B989&lt;&gt;0,Dt_Pes!B989,"")</f>
        <v/>
      </c>
      <c r="C995" s="4" t="str">
        <f>IF(Dt_Pes!D989&lt;&gt;0,Dt_Pes!D989,"")</f>
        <v/>
      </c>
      <c r="D995" s="45"/>
      <c r="E995" s="338"/>
      <c r="F995" s="332"/>
    </row>
    <row r="996" spans="1:6" x14ac:dyDescent="0.3">
      <c r="A996" s="4" t="str">
        <f>Dt_Pes!A990</f>
        <v/>
      </c>
      <c r="B996" t="str">
        <f>IF(Dt_Pes!B990&lt;&gt;0,Dt_Pes!B990,"")</f>
        <v/>
      </c>
      <c r="C996" s="4" t="str">
        <f>IF(Dt_Pes!D990&lt;&gt;0,Dt_Pes!D990,"")</f>
        <v/>
      </c>
      <c r="D996" s="45"/>
      <c r="E996" s="338"/>
      <c r="F996" s="332"/>
    </row>
    <row r="997" spans="1:6" x14ac:dyDescent="0.3">
      <c r="A997" s="4" t="str">
        <f>Dt_Pes!A991</f>
        <v/>
      </c>
      <c r="B997" t="str">
        <f>IF(Dt_Pes!B991&lt;&gt;0,Dt_Pes!B991,"")</f>
        <v/>
      </c>
      <c r="C997" s="4" t="str">
        <f>IF(Dt_Pes!D991&lt;&gt;0,Dt_Pes!D991,"")</f>
        <v/>
      </c>
      <c r="D997" s="45"/>
      <c r="E997" s="338"/>
      <c r="F997" s="332"/>
    </row>
    <row r="998" spans="1:6" hidden="1" x14ac:dyDescent="0.3"/>
    <row r="999" spans="1:6" hidden="1" x14ac:dyDescent="0.3"/>
    <row r="1000" spans="1:6" hidden="1" x14ac:dyDescent="0.3"/>
    <row r="1001" spans="1:6" hidden="1" x14ac:dyDescent="0.3"/>
    <row r="1002" spans="1:6" hidden="1" x14ac:dyDescent="0.3"/>
    <row r="1003" spans="1:6" hidden="1" x14ac:dyDescent="0.3"/>
    <row r="1004" spans="1:6" hidden="1" x14ac:dyDescent="0.3"/>
    <row r="1005" spans="1:6" hidden="1" x14ac:dyDescent="0.3"/>
    <row r="1006" spans="1:6" hidden="1" x14ac:dyDescent="0.3"/>
    <row r="1007" spans="1:6" hidden="1" x14ac:dyDescent="0.3"/>
    <row r="1008" spans="1:6" hidden="1" x14ac:dyDescent="0.3"/>
    <row r="1009" hidden="1" x14ac:dyDescent="0.3"/>
    <row r="1010" hidden="1" x14ac:dyDescent="0.3"/>
    <row r="1011" hidden="1" x14ac:dyDescent="0.3"/>
    <row r="1012" hidden="1" x14ac:dyDescent="0.3"/>
    <row r="1013" hidden="1" x14ac:dyDescent="0.3"/>
  </sheetData>
  <sheetProtection algorithmName="SHA-512" hashValue="98Nj2eV1gKbA0d3fUgDd1t17mS1l0QQpJ43AMJnaDPuZk5URpKVK6mW6psLFMMNAd8BsnM11sn1pyGCf/SN1MA==" saltValue="m2M1l47FVVjUp7Jj1+XD/g==" spinCount="100000" sheet="1" selectLockedCells="1"/>
  <dataConsolidate/>
  <mergeCells count="4">
    <mergeCell ref="A3:B3"/>
    <mergeCell ref="A4:B4"/>
    <mergeCell ref="A5:B5"/>
    <mergeCell ref="A6:B6"/>
  </mergeCells>
  <conditionalFormatting sqref="C4">
    <cfRule type="cellIs" dxfId="12" priority="1" operator="greaterThan">
      <formula>40</formula>
    </cfRule>
  </conditionalFormatting>
  <dataValidations xWindow="702" yWindow="573" count="8">
    <dataValidation type="list" allowBlank="1" showInputMessage="1" showErrorMessage="1" errorTitle="Kesalahan" error="Pilih dari daftar." sqref="E38:E997">
      <formula1>KODE_RUANG</formula1>
    </dataValidation>
    <dataValidation type="list" allowBlank="1" showInputMessage="1" showErrorMessage="1" errorTitle="Kesalahan" error="Pilih dari daftar." promptTitle="Petunjuk" prompt="Pilih ruang dari daftar untuk pengisian manual atau klik tombol Bagi Ruang Otomatis agar aplikasi mengacak ruang dan mengatur No Peserta secara otomatis." sqref="E9:E37">
      <formula1>KODE_RUANG</formula1>
    </dataValidation>
    <dataValidation type="list" allowBlank="1" showInputMessage="1" showErrorMessage="1" errorTitle="Kesalahan" error="Pilih dari daftar." promptTitle="Petunjuk" prompt="Pilih dari daftar." sqref="B7">
      <formula1>ISI_RUANG</formula1>
    </dataValidation>
    <dataValidation allowBlank="1" showInputMessage="1" showErrorMessage="1" promptTitle="Petunjuk" prompt="Input No Peserta atau klik Bagi Ruang Otomatis agar aplikasi mengacak ruang dan mengatur No Peserta secara otomatis." sqref="D9 D11 D13 D15 D17 D19 D21 D23 D25 D27 D29 D31 D33 D35 D37"/>
    <dataValidation operator="lessThan" allowBlank="1" showInputMessage="1" showErrorMessage="1" sqref="C4"/>
    <dataValidation type="list" allowBlank="1" showInputMessage="1" showErrorMessage="1" errorTitle="Perhatian" error="Jumlah siswa maksimal mulai dari 1 sampai 40" sqref="C5">
      <formula1>kursi</formula1>
    </dataValidation>
    <dataValidation type="list" allowBlank="1" showInputMessage="1" showErrorMessage="1" errorTitle="Perhatian" error="Jumlah siswa maksimal mulai dari 1 sampai 40" sqref="C6">
      <formula1>penomoran</formula1>
    </dataValidation>
    <dataValidation type="list" allowBlank="1" showInputMessage="1" showErrorMessage="1" sqref="C3">
      <formula1>Nomor_Ruang</formula1>
    </dataValidation>
  </dataValidations>
  <pageMargins left="0.7" right="0.7" top="0.75" bottom="0.75" header="0.3" footer="0.3"/>
  <pageSetup paperSize="256" orientation="portrait" horizontalDpi="4294967294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32"/>
  <sheetViews>
    <sheetView showRowColHeaders="0" workbookViewId="0">
      <pane ySplit="2" topLeftCell="A3" activePane="bottomLeft" state="frozen"/>
      <selection pane="bottomLeft" activeCell="B9" sqref="B9"/>
    </sheetView>
  </sheetViews>
  <sheetFormatPr defaultColWidth="0" defaultRowHeight="14.4" zeroHeight="1" x14ac:dyDescent="0.3"/>
  <cols>
    <col min="1" max="1" width="10" customWidth="1"/>
    <col min="2" max="2" width="39.6640625" customWidth="1"/>
    <col min="3" max="3" width="12.88671875" customWidth="1"/>
    <col min="4" max="4" width="28.109375" customWidth="1"/>
    <col min="5" max="16384" width="9.109375" hidden="1"/>
  </cols>
  <sheetData>
    <row r="1" spans="1:4" ht="33" customHeight="1" x14ac:dyDescent="0.3"/>
    <row r="2" spans="1:4" x14ac:dyDescent="0.3">
      <c r="A2" t="s">
        <v>12</v>
      </c>
      <c r="B2" s="4" t="s">
        <v>54</v>
      </c>
      <c r="C2" s="4" t="s">
        <v>45</v>
      </c>
      <c r="D2" t="s">
        <v>55</v>
      </c>
    </row>
    <row r="3" spans="1:4" x14ac:dyDescent="0.3">
      <c r="A3" s="4">
        <f>IF(Table4[[#This Row],[Nama Mata Pelajaran]]&lt;&gt;"",1,"")</f>
        <v>1</v>
      </c>
      <c r="B3" s="5" t="s">
        <v>59</v>
      </c>
      <c r="C3" s="5" t="s">
        <v>59</v>
      </c>
      <c r="D3" s="5"/>
    </row>
    <row r="4" spans="1:4" x14ac:dyDescent="0.3">
      <c r="A4" s="4">
        <f>IF(Table4[[#This Row],[Nama Mata Pelajaran]]&lt;&gt;"",A3+1,"")</f>
        <v>2</v>
      </c>
      <c r="B4" s="5" t="s">
        <v>60</v>
      </c>
      <c r="C4" s="5" t="s">
        <v>60</v>
      </c>
      <c r="D4" s="5"/>
    </row>
    <row r="5" spans="1:4" x14ac:dyDescent="0.3">
      <c r="A5" s="4">
        <f>IF(Table4[[#This Row],[Nama Mata Pelajaran]]&lt;&gt;"",A4+1,"")</f>
        <v>3</v>
      </c>
      <c r="B5" s="5" t="s">
        <v>61</v>
      </c>
      <c r="C5" s="5" t="s">
        <v>61</v>
      </c>
      <c r="D5" s="5"/>
    </row>
    <row r="6" spans="1:4" x14ac:dyDescent="0.3">
      <c r="A6" s="4">
        <f>IF(Table4[[#This Row],[Nama Mata Pelajaran]]&lt;&gt;"",A5+1,"")</f>
        <v>4</v>
      </c>
      <c r="B6" s="5" t="s">
        <v>62</v>
      </c>
      <c r="C6" s="5" t="s">
        <v>62</v>
      </c>
      <c r="D6" s="5"/>
    </row>
    <row r="7" spans="1:4" x14ac:dyDescent="0.3">
      <c r="A7" s="4">
        <f>IF(Table4[[#This Row],[Nama Mata Pelajaran]]&lt;&gt;"",A6+1,"")</f>
        <v>5</v>
      </c>
      <c r="B7" s="5" t="s">
        <v>63</v>
      </c>
      <c r="C7" s="5" t="s">
        <v>63</v>
      </c>
      <c r="D7" s="5"/>
    </row>
    <row r="8" spans="1:4" x14ac:dyDescent="0.3">
      <c r="A8" s="4">
        <f>IF(Table4[[#This Row],[Nama Mata Pelajaran]]&lt;&gt;"",A7+1,"")</f>
        <v>6</v>
      </c>
      <c r="B8" s="5" t="s">
        <v>64</v>
      </c>
      <c r="C8" s="5" t="s">
        <v>64</v>
      </c>
      <c r="D8" s="5"/>
    </row>
    <row r="9" spans="1:4" x14ac:dyDescent="0.3">
      <c r="A9" s="4">
        <f>IF(Table4[[#This Row],[Nama Mata Pelajaran]]&lt;&gt;"",A8+1,"")</f>
        <v>7</v>
      </c>
      <c r="B9" s="5" t="s">
        <v>65</v>
      </c>
      <c r="C9" s="5" t="s">
        <v>65</v>
      </c>
      <c r="D9" s="5"/>
    </row>
    <row r="10" spans="1:4" x14ac:dyDescent="0.3">
      <c r="A10" s="4">
        <f>IF(Table4[[#This Row],[Nama Mata Pelajaran]]&lt;&gt;"",A9+1,"")</f>
        <v>8</v>
      </c>
      <c r="B10" s="5" t="s">
        <v>262</v>
      </c>
      <c r="C10" s="5" t="s">
        <v>262</v>
      </c>
      <c r="D10" s="5"/>
    </row>
    <row r="11" spans="1:4" x14ac:dyDescent="0.3">
      <c r="A11" s="4">
        <f>IF(Table4[[#This Row],[Nama Mata Pelajaran]]&lt;&gt;"",A10+1,"")</f>
        <v>9</v>
      </c>
      <c r="B11" s="5" t="s">
        <v>66</v>
      </c>
      <c r="C11" s="5" t="s">
        <v>263</v>
      </c>
      <c r="D11" s="5"/>
    </row>
    <row r="12" spans="1:4" x14ac:dyDescent="0.3">
      <c r="A12" s="4">
        <f>IF(Table4[[#This Row],[Nama Mata Pelajaran]]&lt;&gt;"",A11+1,"")</f>
        <v>10</v>
      </c>
      <c r="B12" s="5" t="s">
        <v>260</v>
      </c>
      <c r="C12" s="5" t="s">
        <v>260</v>
      </c>
      <c r="D12" s="5"/>
    </row>
    <row r="13" spans="1:4" x14ac:dyDescent="0.3">
      <c r="A13" s="4">
        <f>IF(Table4[[#This Row],[Nama Mata Pelajaran]]&lt;&gt;"",A12+1,"")</f>
        <v>11</v>
      </c>
      <c r="B13" s="5" t="s">
        <v>244</v>
      </c>
      <c r="C13" s="5" t="s">
        <v>244</v>
      </c>
      <c r="D13" s="5"/>
    </row>
    <row r="14" spans="1:4" x14ac:dyDescent="0.3">
      <c r="A14" s="4">
        <f>IF(Table4[[#This Row],[Nama Mata Pelajaran]]&lt;&gt;"",A13+1,"")</f>
        <v>12</v>
      </c>
      <c r="B14" s="5" t="s">
        <v>294</v>
      </c>
      <c r="C14" s="5" t="s">
        <v>295</v>
      </c>
      <c r="D14" s="5"/>
    </row>
    <row r="15" spans="1:4" x14ac:dyDescent="0.3">
      <c r="A15" s="4" t="str">
        <f>IF(Table4[[#This Row],[Nama Mata Pelajaran]]&lt;&gt;"",A14+1,"")</f>
        <v/>
      </c>
      <c r="B15" s="5"/>
      <c r="C15" s="5"/>
      <c r="D15" s="5"/>
    </row>
    <row r="16" spans="1:4" x14ac:dyDescent="0.3">
      <c r="A16" s="4" t="str">
        <f>IF(Table4[[#This Row],[Nama Mata Pelajaran]]&lt;&gt;"",A15+1,"")</f>
        <v/>
      </c>
      <c r="B16" s="5"/>
      <c r="C16" s="5"/>
      <c r="D16" s="5"/>
    </row>
    <row r="17" spans="1:4" x14ac:dyDescent="0.3">
      <c r="A17" s="4" t="str">
        <f>IF(Table4[[#This Row],[Nama Mata Pelajaran]]&lt;&gt;"",A16+1,"")</f>
        <v/>
      </c>
      <c r="B17" s="5"/>
      <c r="C17" s="5"/>
      <c r="D17" s="5"/>
    </row>
    <row r="18" spans="1:4" x14ac:dyDescent="0.3">
      <c r="A18" s="4" t="str">
        <f>IF(Table4[[#This Row],[Nama Mata Pelajaran]]&lt;&gt;"",A17+1,"")</f>
        <v/>
      </c>
      <c r="B18" s="5"/>
      <c r="C18" s="5"/>
      <c r="D18" s="5"/>
    </row>
    <row r="19" spans="1:4" x14ac:dyDescent="0.3">
      <c r="A19" s="4" t="str">
        <f>IF(Table4[[#This Row],[Nama Mata Pelajaran]]&lt;&gt;"",A18+1,"")</f>
        <v/>
      </c>
      <c r="B19" s="5"/>
      <c r="C19" s="5"/>
      <c r="D19" s="5"/>
    </row>
    <row r="20" spans="1:4" x14ac:dyDescent="0.3">
      <c r="A20" s="4" t="str">
        <f>IF(Table4[[#This Row],[Nama Mata Pelajaran]]&lt;&gt;"",A19+1,"")</f>
        <v/>
      </c>
      <c r="B20" s="5"/>
      <c r="C20" s="5"/>
      <c r="D20" s="5"/>
    </row>
    <row r="21" spans="1:4" x14ac:dyDescent="0.3">
      <c r="A21" s="4" t="str">
        <f>IF(Table4[[#This Row],[Nama Mata Pelajaran]]&lt;&gt;"",A20+1,"")</f>
        <v/>
      </c>
      <c r="B21" s="5"/>
      <c r="C21" s="5"/>
      <c r="D21" s="5"/>
    </row>
    <row r="22" spans="1:4" x14ac:dyDescent="0.3">
      <c r="A22" s="4" t="str">
        <f>IF(Table4[[#This Row],[Nama Mata Pelajaran]]&lt;&gt;"",A21+1,"")</f>
        <v/>
      </c>
      <c r="B22" s="5"/>
      <c r="C22" s="5"/>
      <c r="D22" s="5"/>
    </row>
    <row r="23" spans="1:4" x14ac:dyDescent="0.3">
      <c r="A23" s="4" t="str">
        <f>IF(Table4[[#This Row],[Nama Mata Pelajaran]]&lt;&gt;"",A22+1,"")</f>
        <v/>
      </c>
      <c r="B23" s="5"/>
      <c r="C23" s="5"/>
      <c r="D23" s="5"/>
    </row>
    <row r="24" spans="1:4" x14ac:dyDescent="0.3">
      <c r="A24" s="4" t="str">
        <f>IF(Table4[[#This Row],[Nama Mata Pelajaran]]&lt;&gt;"",A23+1,"")</f>
        <v/>
      </c>
      <c r="B24" s="5"/>
      <c r="C24" s="5"/>
      <c r="D24" s="5"/>
    </row>
    <row r="25" spans="1:4" x14ac:dyDescent="0.3">
      <c r="A25" s="4" t="str">
        <f>IF(Table4[[#This Row],[Nama Mata Pelajaran]]&lt;&gt;"",A24+1,"")</f>
        <v/>
      </c>
      <c r="B25" s="5"/>
      <c r="C25" s="5"/>
      <c r="D25" s="5"/>
    </row>
    <row r="26" spans="1:4" x14ac:dyDescent="0.3">
      <c r="A26" s="4" t="str">
        <f>IF(Table4[[#This Row],[Nama Mata Pelajaran]]&lt;&gt;"",A25+1,"")</f>
        <v/>
      </c>
      <c r="B26" s="5"/>
      <c r="C26" s="5"/>
      <c r="D26" s="5"/>
    </row>
    <row r="27" spans="1:4" x14ac:dyDescent="0.3">
      <c r="A27" s="4" t="str">
        <f>IF(Table4[[#This Row],[Nama Mata Pelajaran]]&lt;&gt;"",A26+1,"")</f>
        <v/>
      </c>
      <c r="B27" s="5"/>
      <c r="C27" s="5"/>
      <c r="D27" s="5"/>
    </row>
    <row r="28" spans="1:4" x14ac:dyDescent="0.3">
      <c r="A28" s="4" t="str">
        <f>IF(Table4[[#This Row],[Nama Mata Pelajaran]]&lt;&gt;"",A27+1,"")</f>
        <v/>
      </c>
      <c r="B28" s="5"/>
      <c r="C28" s="5"/>
      <c r="D28" s="5"/>
    </row>
    <row r="29" spans="1:4" x14ac:dyDescent="0.3">
      <c r="A29" s="4" t="str">
        <f>IF(Table4[[#This Row],[Nama Mata Pelajaran]]&lt;&gt;"",A28+1,"")</f>
        <v/>
      </c>
      <c r="B29" s="5"/>
      <c r="C29" s="5"/>
      <c r="D29" s="5"/>
    </row>
    <row r="30" spans="1:4" x14ac:dyDescent="0.3">
      <c r="A30" s="4" t="str">
        <f>IF(Table4[[#This Row],[Nama Mata Pelajaran]]&lt;&gt;"",A29+1,"")</f>
        <v/>
      </c>
      <c r="B30" s="5"/>
      <c r="C30" s="5"/>
      <c r="D30" s="5"/>
    </row>
    <row r="31" spans="1:4" x14ac:dyDescent="0.3">
      <c r="A31" s="4" t="str">
        <f>IF(Table4[[#This Row],[Nama Mata Pelajaran]]&lt;&gt;"",A30+1,"")</f>
        <v/>
      </c>
      <c r="B31" s="5"/>
      <c r="C31" s="5"/>
      <c r="D31" s="5"/>
    </row>
    <row r="32" spans="1:4" x14ac:dyDescent="0.3">
      <c r="A32" s="4" t="str">
        <f>IF(Table4[[#This Row],[Nama Mata Pelajaran]]&lt;&gt;"",A31+1,"")</f>
        <v/>
      </c>
      <c r="B32" s="5"/>
      <c r="C32" s="5"/>
      <c r="D32" s="5"/>
    </row>
  </sheetData>
  <sheetProtection password="DD03" sheet="1" objects="1" scenarios="1" selectLockedCells="1"/>
  <dataValidations count="1">
    <dataValidation allowBlank="1" showInputMessage="1" showErrorMessage="1" promptTitle="Petunjuk" prompt="Setelah mengisi Nama Mata Pelajaran jangan lupa mengisi kode dan nama guru karena akan digunakan untuk data lainnya." sqref="B3"/>
  </dataValidations>
  <pageMargins left="0.7" right="0.7" top="0.75" bottom="0.75" header="0.3" footer="0.3"/>
  <pageSetup paperSize="256" orientation="portrait" horizontalDpi="4294967294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11"/>
  <sheetViews>
    <sheetView showGridLines="0" showRowColHeaders="0" workbookViewId="0">
      <selection activeCell="E8" sqref="E8"/>
    </sheetView>
  </sheetViews>
  <sheetFormatPr defaultColWidth="0" defaultRowHeight="14.4" zeroHeight="1" x14ac:dyDescent="0.3"/>
  <cols>
    <col min="1" max="1" width="5.33203125" customWidth="1"/>
    <col min="2" max="3" width="15.33203125" customWidth="1"/>
    <col min="4" max="4" width="18.109375" customWidth="1"/>
    <col min="5" max="5" width="44.88671875" customWidth="1"/>
    <col min="6" max="6" width="32.109375" customWidth="1"/>
    <col min="7" max="16384" width="9.109375" hidden="1"/>
  </cols>
  <sheetData>
    <row r="1" spans="1:9" ht="33" customHeight="1" x14ac:dyDescent="0.3"/>
    <row r="2" spans="1:9" x14ac:dyDescent="0.3">
      <c r="A2" s="43"/>
      <c r="B2" s="43"/>
      <c r="C2" s="43"/>
      <c r="D2" s="43"/>
      <c r="E2" s="43"/>
      <c r="F2" s="43"/>
    </row>
    <row r="3" spans="1:9" x14ac:dyDescent="0.3">
      <c r="A3" s="30" t="s">
        <v>42</v>
      </c>
      <c r="B3" s="30" t="s">
        <v>67</v>
      </c>
      <c r="C3" s="30" t="s">
        <v>68</v>
      </c>
      <c r="D3" s="30" t="s">
        <v>58</v>
      </c>
      <c r="E3" s="30" t="s">
        <v>43</v>
      </c>
      <c r="F3" s="30" t="s">
        <v>44</v>
      </c>
    </row>
    <row r="4" spans="1:9" x14ac:dyDescent="0.3">
      <c r="A4" s="29">
        <f>IF(E4&lt;&gt;"",1,"")</f>
        <v>1</v>
      </c>
      <c r="B4" s="404" t="s">
        <v>243</v>
      </c>
      <c r="C4" s="401">
        <v>45796</v>
      </c>
      <c r="D4" s="41" t="s">
        <v>291</v>
      </c>
      <c r="E4" s="42" t="s">
        <v>59</v>
      </c>
      <c r="F4" s="42"/>
      <c r="H4">
        <f>MAX(A4:A5)</f>
        <v>2</v>
      </c>
      <c r="I4" t="str">
        <f t="shared" ref="I4:I26" si="0">VLOOKUP(E4,Tabel_Mapel,2,0)</f>
        <v>B. Indonesia</v>
      </c>
    </row>
    <row r="5" spans="1:9" x14ac:dyDescent="0.3">
      <c r="A5" s="29">
        <f>IF(E5&lt;&gt;"",A4+1,"")</f>
        <v>2</v>
      </c>
      <c r="B5" s="405"/>
      <c r="C5" s="402"/>
      <c r="D5" s="41" t="s">
        <v>292</v>
      </c>
      <c r="E5" s="42" t="s">
        <v>60</v>
      </c>
      <c r="F5" s="42"/>
      <c r="I5" t="str">
        <f t="shared" si="0"/>
        <v>Matematika</v>
      </c>
    </row>
    <row r="6" spans="1:9" x14ac:dyDescent="0.3">
      <c r="A6" s="43"/>
      <c r="B6" s="43"/>
      <c r="C6" s="43"/>
      <c r="D6" s="43"/>
      <c r="E6" s="43"/>
      <c r="F6" s="43"/>
      <c r="I6" t="e">
        <f t="shared" si="0"/>
        <v>#N/A</v>
      </c>
    </row>
    <row r="7" spans="1:9" x14ac:dyDescent="0.3">
      <c r="A7" s="39" t="s">
        <v>42</v>
      </c>
      <c r="B7" s="39" t="s">
        <v>67</v>
      </c>
      <c r="C7" s="39" t="s">
        <v>68</v>
      </c>
      <c r="D7" s="39" t="s">
        <v>58</v>
      </c>
      <c r="E7" s="39" t="s">
        <v>43</v>
      </c>
      <c r="F7" s="39" t="s">
        <v>44</v>
      </c>
      <c r="I7" t="e">
        <f t="shared" si="0"/>
        <v>#N/A</v>
      </c>
    </row>
    <row r="8" spans="1:9" x14ac:dyDescent="0.3">
      <c r="A8" s="40">
        <f>IF(E8&lt;&gt;"",1,"")</f>
        <v>1</v>
      </c>
      <c r="B8" s="403" t="s">
        <v>69</v>
      </c>
      <c r="C8" s="401">
        <v>45797</v>
      </c>
      <c r="D8" s="41" t="s">
        <v>291</v>
      </c>
      <c r="E8" s="42" t="s">
        <v>61</v>
      </c>
      <c r="F8" s="42"/>
      <c r="H8">
        <f>MAX(A8:A9)</f>
        <v>2</v>
      </c>
      <c r="I8" t="str">
        <f t="shared" si="0"/>
        <v>B. Inggris</v>
      </c>
    </row>
    <row r="9" spans="1:9" x14ac:dyDescent="0.3">
      <c r="A9" s="40">
        <f>IF(E9&lt;&gt;"",A8+1,"")</f>
        <v>2</v>
      </c>
      <c r="B9" s="403"/>
      <c r="C9" s="402"/>
      <c r="D9" s="41" t="s">
        <v>292</v>
      </c>
      <c r="E9" s="42" t="s">
        <v>260</v>
      </c>
      <c r="F9" s="42"/>
      <c r="I9" t="str">
        <f t="shared" si="0"/>
        <v>Informatika</v>
      </c>
    </row>
    <row r="10" spans="1:9" x14ac:dyDescent="0.3">
      <c r="A10" s="43"/>
      <c r="B10" s="43"/>
      <c r="C10" s="43"/>
      <c r="D10" s="43"/>
      <c r="E10" s="43"/>
      <c r="F10" s="43"/>
      <c r="I10" t="e">
        <f t="shared" si="0"/>
        <v>#N/A</v>
      </c>
    </row>
    <row r="11" spans="1:9" x14ac:dyDescent="0.3">
      <c r="A11" s="35" t="s">
        <v>42</v>
      </c>
      <c r="B11" s="35" t="s">
        <v>67</v>
      </c>
      <c r="C11" s="35" t="s">
        <v>68</v>
      </c>
      <c r="D11" s="35" t="s">
        <v>58</v>
      </c>
      <c r="E11" s="35" t="s">
        <v>43</v>
      </c>
      <c r="F11" s="35" t="s">
        <v>44</v>
      </c>
      <c r="I11" t="e">
        <f t="shared" si="0"/>
        <v>#N/A</v>
      </c>
    </row>
    <row r="12" spans="1:9" x14ac:dyDescent="0.3">
      <c r="A12" s="36">
        <f>IF(E12&lt;&gt;"",1,"")</f>
        <v>1</v>
      </c>
      <c r="B12" s="403" t="s">
        <v>290</v>
      </c>
      <c r="C12" s="401">
        <v>45798</v>
      </c>
      <c r="D12" s="41" t="s">
        <v>291</v>
      </c>
      <c r="E12" s="42" t="s">
        <v>62</v>
      </c>
      <c r="F12" s="42"/>
      <c r="H12">
        <f>MAX(A12:A13)</f>
        <v>2</v>
      </c>
      <c r="I12" t="str">
        <f t="shared" si="0"/>
        <v>IPA</v>
      </c>
    </row>
    <row r="13" spans="1:9" x14ac:dyDescent="0.3">
      <c r="A13" s="36">
        <f>IF(E13&lt;&gt;"",A12+1,"")</f>
        <v>2</v>
      </c>
      <c r="B13" s="403"/>
      <c r="C13" s="402"/>
      <c r="D13" s="41" t="s">
        <v>292</v>
      </c>
      <c r="E13" s="42" t="s">
        <v>244</v>
      </c>
      <c r="F13" s="42"/>
      <c r="I13" t="str">
        <f t="shared" si="0"/>
        <v>Prakarya</v>
      </c>
    </row>
    <row r="14" spans="1:9" x14ac:dyDescent="0.3">
      <c r="A14" s="43"/>
      <c r="B14" s="43"/>
      <c r="C14" s="43"/>
      <c r="D14" s="43"/>
      <c r="E14" s="43"/>
      <c r="F14" s="43"/>
      <c r="I14" t="e">
        <f t="shared" si="0"/>
        <v>#N/A</v>
      </c>
    </row>
    <row r="15" spans="1:9" x14ac:dyDescent="0.3">
      <c r="A15" s="33" t="s">
        <v>42</v>
      </c>
      <c r="B15" s="33" t="s">
        <v>67</v>
      </c>
      <c r="C15" s="33" t="s">
        <v>68</v>
      </c>
      <c r="D15" s="33" t="s">
        <v>58</v>
      </c>
      <c r="E15" s="33" t="s">
        <v>43</v>
      </c>
      <c r="F15" s="33" t="s">
        <v>44</v>
      </c>
      <c r="I15" t="e">
        <f t="shared" si="0"/>
        <v>#N/A</v>
      </c>
    </row>
    <row r="16" spans="1:9" x14ac:dyDescent="0.3">
      <c r="A16" s="34">
        <f>IF(E16&lt;&gt;"",1,"")</f>
        <v>1</v>
      </c>
      <c r="B16" s="403" t="s">
        <v>70</v>
      </c>
      <c r="C16" s="401">
        <v>45799</v>
      </c>
      <c r="D16" s="41" t="s">
        <v>291</v>
      </c>
      <c r="E16" s="42" t="s">
        <v>63</v>
      </c>
      <c r="F16" s="42"/>
      <c r="H16">
        <f>MAX(A16:A17)</f>
        <v>2</v>
      </c>
      <c r="I16" t="str">
        <f t="shared" si="0"/>
        <v>IPS</v>
      </c>
    </row>
    <row r="17" spans="1:9" x14ac:dyDescent="0.3">
      <c r="A17" s="34">
        <f>IF(E17&lt;&gt;"",A16+1,"")</f>
        <v>2</v>
      </c>
      <c r="B17" s="403"/>
      <c r="C17" s="402"/>
      <c r="D17" s="41" t="s">
        <v>292</v>
      </c>
      <c r="E17" s="42" t="s">
        <v>66</v>
      </c>
      <c r="F17" s="42"/>
      <c r="I17" t="str">
        <f t="shared" si="0"/>
        <v>Penjas</v>
      </c>
    </row>
    <row r="18" spans="1:9" x14ac:dyDescent="0.3">
      <c r="A18" s="43"/>
      <c r="B18" s="43"/>
      <c r="C18" s="43"/>
      <c r="D18" s="43"/>
      <c r="E18" s="43"/>
      <c r="F18" s="43"/>
      <c r="I18" t="e">
        <f t="shared" si="0"/>
        <v>#N/A</v>
      </c>
    </row>
    <row r="19" spans="1:9" x14ac:dyDescent="0.3">
      <c r="A19" s="31" t="s">
        <v>42</v>
      </c>
      <c r="B19" s="31" t="s">
        <v>67</v>
      </c>
      <c r="C19" s="31" t="s">
        <v>68</v>
      </c>
      <c r="D19" s="31" t="s">
        <v>58</v>
      </c>
      <c r="E19" s="31" t="s">
        <v>43</v>
      </c>
      <c r="F19" s="31" t="s">
        <v>44</v>
      </c>
      <c r="I19" t="e">
        <f t="shared" si="0"/>
        <v>#N/A</v>
      </c>
    </row>
    <row r="20" spans="1:9" x14ac:dyDescent="0.3">
      <c r="A20" s="32">
        <f>IF(E20&lt;&gt;"",1,"")</f>
        <v>1</v>
      </c>
      <c r="B20" s="403" t="s">
        <v>71</v>
      </c>
      <c r="C20" s="401">
        <v>45800</v>
      </c>
      <c r="D20" s="41" t="s">
        <v>291</v>
      </c>
      <c r="E20" s="42" t="s">
        <v>65</v>
      </c>
      <c r="F20" s="42"/>
      <c r="H20">
        <f>MAX(A20:A21)</f>
        <v>2</v>
      </c>
      <c r="I20" t="str">
        <f t="shared" si="0"/>
        <v>PKN</v>
      </c>
    </row>
    <row r="21" spans="1:9" x14ac:dyDescent="0.3">
      <c r="A21" s="32">
        <f>IF(E21&lt;&gt;"",A20+1,"")</f>
        <v>2</v>
      </c>
      <c r="B21" s="403"/>
      <c r="C21" s="402"/>
      <c r="D21" s="41" t="s">
        <v>292</v>
      </c>
      <c r="E21" s="42" t="s">
        <v>293</v>
      </c>
      <c r="F21" s="42"/>
      <c r="I21" t="str">
        <f t="shared" si="0"/>
        <v>-</v>
      </c>
    </row>
    <row r="22" spans="1:9" x14ac:dyDescent="0.3">
      <c r="A22" s="43"/>
      <c r="B22" s="43"/>
      <c r="C22" s="43"/>
      <c r="D22" s="43"/>
      <c r="E22" s="43"/>
      <c r="F22" s="43"/>
      <c r="I22" t="e">
        <f t="shared" si="0"/>
        <v>#N/A</v>
      </c>
    </row>
    <row r="23" spans="1:9" x14ac:dyDescent="0.3">
      <c r="A23" s="37" t="s">
        <v>42</v>
      </c>
      <c r="B23" s="37" t="s">
        <v>67</v>
      </c>
      <c r="C23" s="37" t="s">
        <v>68</v>
      </c>
      <c r="D23" s="37" t="s">
        <v>58</v>
      </c>
      <c r="E23" s="37" t="s">
        <v>43</v>
      </c>
      <c r="F23" s="37" t="s">
        <v>44</v>
      </c>
      <c r="I23" t="e">
        <f t="shared" si="0"/>
        <v>#N/A</v>
      </c>
    </row>
    <row r="24" spans="1:9" x14ac:dyDescent="0.3">
      <c r="A24" s="38">
        <f>IF(E24&lt;&gt;"",1,"")</f>
        <v>1</v>
      </c>
      <c r="B24" s="403" t="s">
        <v>261</v>
      </c>
      <c r="C24" s="401">
        <v>45801</v>
      </c>
      <c r="D24" s="41" t="s">
        <v>291</v>
      </c>
      <c r="E24" s="42" t="s">
        <v>64</v>
      </c>
      <c r="F24" s="42"/>
      <c r="H24">
        <f>MAX(A24:A25)</f>
        <v>2</v>
      </c>
      <c r="I24" t="str">
        <f t="shared" si="0"/>
        <v>PAI</v>
      </c>
    </row>
    <row r="25" spans="1:9" x14ac:dyDescent="0.3">
      <c r="A25" s="38">
        <f>IF(E25&lt;&gt;"",A24+1,"")</f>
        <v>2</v>
      </c>
      <c r="B25" s="403"/>
      <c r="C25" s="402"/>
      <c r="D25" s="41" t="s">
        <v>292</v>
      </c>
      <c r="E25" s="42" t="s">
        <v>294</v>
      </c>
      <c r="F25" s="42"/>
      <c r="I25" t="str">
        <f t="shared" si="0"/>
        <v>TBTQ</v>
      </c>
    </row>
    <row r="26" spans="1:9" x14ac:dyDescent="0.3">
      <c r="A26" s="43"/>
      <c r="B26" s="43"/>
      <c r="C26" s="43"/>
      <c r="D26" s="43"/>
      <c r="E26" s="43"/>
      <c r="F26" s="43"/>
      <c r="I26" t="e">
        <f t="shared" si="0"/>
        <v>#N/A</v>
      </c>
    </row>
    <row r="27" spans="1:9" hidden="1" x14ac:dyDescent="0.3"/>
    <row r="28" spans="1:9" hidden="1" x14ac:dyDescent="0.3"/>
    <row r="29" spans="1:9" hidden="1" x14ac:dyDescent="0.3"/>
    <row r="30" spans="1:9" hidden="1" x14ac:dyDescent="0.3"/>
    <row r="31" spans="1:9" hidden="1" x14ac:dyDescent="0.3"/>
    <row r="32" spans="1:9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</sheetData>
  <sheetProtection algorithmName="SHA-512" hashValue="WZz97OkD7+WPoZtCWvBKROl5WcERcbbMCYCr5qmqvPJaetHTOE2sAfm1SHLVtUkkQNKkq3puPI12x57UWFjmvA==" saltValue="eJ8uxhmA1A6ByOL+Nwnrhw==" spinCount="100000" sheet="1" objects="1" scenarios="1" selectLockedCells="1"/>
  <mergeCells count="12">
    <mergeCell ref="B24:B25"/>
    <mergeCell ref="B4:B5"/>
    <mergeCell ref="B8:B9"/>
    <mergeCell ref="B12:B13"/>
    <mergeCell ref="B16:B17"/>
    <mergeCell ref="B20:B21"/>
    <mergeCell ref="C24:C25"/>
    <mergeCell ref="C4:C5"/>
    <mergeCell ref="C8:C9"/>
    <mergeCell ref="C12:C13"/>
    <mergeCell ref="C16:C17"/>
    <mergeCell ref="C20:C21"/>
  </mergeCells>
  <dataValidations count="3">
    <dataValidation operator="greaterThan" allowBlank="1" showInputMessage="1" showErrorMessage="1" sqref="D4:D5 D8:D9 D24:D25 D16:D17 D20:D21 D12:D13"/>
    <dataValidation type="list" allowBlank="1" showInputMessage="1" showErrorMessage="1" sqref="E4:E5 E8:E9 E12:E13 E16:E17 E20:E21 E24:E25">
      <formula1>Matpel</formula1>
    </dataValidation>
    <dataValidation allowBlank="1" showInputMessage="1" showErrorMessage="1" errorTitle="Kesalahan" sqref="C4:C5"/>
  </dataValidations>
  <pageMargins left="0.7" right="0.7" top="0.75" bottom="0.75" header="0.3" footer="0.3"/>
  <pageSetup paperSize="256" orientation="portrait" horizontalDpi="4294967294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02"/>
  <sheetViews>
    <sheetView showRowColHeaders="0" workbookViewId="0">
      <pane ySplit="2" topLeftCell="A3" activePane="bottomLeft" state="frozen"/>
      <selection pane="bottomLeft" activeCell="C15" sqref="C15"/>
    </sheetView>
  </sheetViews>
  <sheetFormatPr defaultColWidth="0" defaultRowHeight="14.4" zeroHeight="1" x14ac:dyDescent="0.3"/>
  <cols>
    <col min="1" max="1" width="10" customWidth="1"/>
    <col min="2" max="2" width="43.5546875" style="5" customWidth="1"/>
    <col min="3" max="3" width="17.5546875" style="5" customWidth="1"/>
    <col min="4" max="16384" width="9.109375" hidden="1"/>
  </cols>
  <sheetData>
    <row r="1" spans="1:3" ht="33" customHeight="1" x14ac:dyDescent="0.3">
      <c r="B1"/>
      <c r="C1"/>
    </row>
    <row r="2" spans="1:3" x14ac:dyDescent="0.3">
      <c r="A2" t="s">
        <v>12</v>
      </c>
      <c r="B2" s="4" t="s">
        <v>46</v>
      </c>
      <c r="C2" s="4" t="s">
        <v>45</v>
      </c>
    </row>
    <row r="3" spans="1:3" x14ac:dyDescent="0.3">
      <c r="A3" s="4">
        <f>IF(Table3[[#This Row],[Nama Pengawas]]&lt;&gt;"",1,"")</f>
        <v>1</v>
      </c>
      <c r="B3" s="5" t="s">
        <v>238</v>
      </c>
      <c r="C3" s="5" t="s">
        <v>341</v>
      </c>
    </row>
    <row r="4" spans="1:3" x14ac:dyDescent="0.3">
      <c r="A4" s="4">
        <f>IF(Table3[[#This Row],[Nama Pengawas]]&lt;&gt;"",A3+1,"")</f>
        <v>2</v>
      </c>
      <c r="B4" s="5" t="s">
        <v>331</v>
      </c>
      <c r="C4" s="5" t="s">
        <v>264</v>
      </c>
    </row>
    <row r="5" spans="1:3" x14ac:dyDescent="0.3">
      <c r="A5" s="4">
        <f>IF(Table3[[#This Row],[Nama Pengawas]]&lt;&gt;"",A4+1,"")</f>
        <v>3</v>
      </c>
      <c r="B5" s="5" t="s">
        <v>332</v>
      </c>
      <c r="C5" s="5" t="s">
        <v>265</v>
      </c>
    </row>
    <row r="6" spans="1:3" x14ac:dyDescent="0.3">
      <c r="A6" s="4">
        <f>IF(Table3[[#This Row],[Nama Pengawas]]&lt;&gt;"",A5+1,"")</f>
        <v>4</v>
      </c>
      <c r="B6" s="5" t="s">
        <v>286</v>
      </c>
      <c r="C6" s="5" t="s">
        <v>266</v>
      </c>
    </row>
    <row r="7" spans="1:3" x14ac:dyDescent="0.3">
      <c r="A7" s="4">
        <f>IF(Table3[[#This Row],[Nama Pengawas]]&lt;&gt;"",A6+1,"")</f>
        <v>5</v>
      </c>
      <c r="B7" s="5" t="s">
        <v>333</v>
      </c>
      <c r="C7" s="5" t="s">
        <v>267</v>
      </c>
    </row>
    <row r="8" spans="1:3" x14ac:dyDescent="0.3">
      <c r="A8" s="4">
        <f>IF(Table3[[#This Row],[Nama Pengawas]]&lt;&gt;"",A7+1,"")</f>
        <v>6</v>
      </c>
      <c r="B8" s="5" t="s">
        <v>335</v>
      </c>
      <c r="C8" s="5" t="s">
        <v>268</v>
      </c>
    </row>
    <row r="9" spans="1:3" x14ac:dyDescent="0.3">
      <c r="A9" s="4">
        <f>IF(Table3[[#This Row],[Nama Pengawas]]&lt;&gt;"",A8+1,"")</f>
        <v>7</v>
      </c>
      <c r="B9" s="5" t="s">
        <v>334</v>
      </c>
      <c r="C9" s="5" t="s">
        <v>269</v>
      </c>
    </row>
    <row r="10" spans="1:3" x14ac:dyDescent="0.3">
      <c r="A10" s="4">
        <f>IF(Table3[[#This Row],[Nama Pengawas]]&lt;&gt;"",A9+1,"")</f>
        <v>8</v>
      </c>
      <c r="B10" s="5" t="s">
        <v>336</v>
      </c>
      <c r="C10" s="5" t="s">
        <v>296</v>
      </c>
    </row>
    <row r="11" spans="1:3" x14ac:dyDescent="0.3">
      <c r="A11" s="4">
        <f>IF(Table3[[#This Row],[Nama Pengawas]]&lt;&gt;"",A10+1,"")</f>
        <v>9</v>
      </c>
      <c r="B11" s="5" t="s">
        <v>337</v>
      </c>
      <c r="C11" s="5" t="s">
        <v>270</v>
      </c>
    </row>
    <row r="12" spans="1:3" x14ac:dyDescent="0.3">
      <c r="A12" s="4">
        <f>IF(Table3[[#This Row],[Nama Pengawas]]&lt;&gt;"",A11+1,"")</f>
        <v>10</v>
      </c>
      <c r="B12" s="5" t="s">
        <v>338</v>
      </c>
      <c r="C12" s="5" t="s">
        <v>298</v>
      </c>
    </row>
    <row r="13" spans="1:3" x14ac:dyDescent="0.3">
      <c r="A13" s="4">
        <f>IF(Table3[[#This Row],[Nama Pengawas]]&lt;&gt;"",A12+1,"")</f>
        <v>11</v>
      </c>
      <c r="B13" s="5" t="s">
        <v>339</v>
      </c>
      <c r="C13" s="5" t="s">
        <v>299</v>
      </c>
    </row>
    <row r="14" spans="1:3" x14ac:dyDescent="0.3">
      <c r="A14" s="4">
        <f>IF(Table3[[#This Row],[Nama Pengawas]]&lt;&gt;"",A13+1,"")</f>
        <v>12</v>
      </c>
      <c r="B14" s="5" t="s">
        <v>340</v>
      </c>
      <c r="C14" s="5" t="s">
        <v>297</v>
      </c>
    </row>
    <row r="15" spans="1:3" x14ac:dyDescent="0.3">
      <c r="A15" s="4" t="str">
        <f>IF(Table3[[#This Row],[Nama Pengawas]]&lt;&gt;"",A14+1,"")</f>
        <v/>
      </c>
    </row>
    <row r="16" spans="1:3" x14ac:dyDescent="0.3">
      <c r="A16" s="4" t="str">
        <f>IF(Table3[[#This Row],[Nama Pengawas]]&lt;&gt;"",A15+1,"")</f>
        <v/>
      </c>
    </row>
    <row r="17" spans="1:1" x14ac:dyDescent="0.3">
      <c r="A17" s="4" t="str">
        <f>IF(Table3[[#This Row],[Nama Pengawas]]&lt;&gt;"",A16+1,"")</f>
        <v/>
      </c>
    </row>
    <row r="18" spans="1:1" x14ac:dyDescent="0.3">
      <c r="A18" s="4" t="str">
        <f>IF(Table3[[#This Row],[Nama Pengawas]]&lt;&gt;"",A17+1,"")</f>
        <v/>
      </c>
    </row>
    <row r="19" spans="1:1" x14ac:dyDescent="0.3">
      <c r="A19" s="4" t="str">
        <f>IF(Table3[[#This Row],[Nama Pengawas]]&lt;&gt;"",A18+1,"")</f>
        <v/>
      </c>
    </row>
    <row r="20" spans="1:1" x14ac:dyDescent="0.3">
      <c r="A20" s="4" t="str">
        <f>IF(Table3[[#This Row],[Nama Pengawas]]&lt;&gt;"",A19+1,"")</f>
        <v/>
      </c>
    </row>
    <row r="21" spans="1:1" x14ac:dyDescent="0.3">
      <c r="A21" s="4" t="str">
        <f>IF(Table3[[#This Row],[Nama Pengawas]]&lt;&gt;"",A20+1,"")</f>
        <v/>
      </c>
    </row>
    <row r="22" spans="1:1" x14ac:dyDescent="0.3">
      <c r="A22" s="4" t="str">
        <f>IF(Table3[[#This Row],[Nama Pengawas]]&lt;&gt;"",A21+1,"")</f>
        <v/>
      </c>
    </row>
    <row r="23" spans="1:1" x14ac:dyDescent="0.3">
      <c r="A23" s="4" t="str">
        <f>IF(Table3[[#This Row],[Nama Pengawas]]&lt;&gt;"",A22+1,"")</f>
        <v/>
      </c>
    </row>
    <row r="24" spans="1:1" x14ac:dyDescent="0.3">
      <c r="A24" s="4" t="str">
        <f>IF(Table3[[#This Row],[Nama Pengawas]]&lt;&gt;"",A23+1,"")</f>
        <v/>
      </c>
    </row>
    <row r="25" spans="1:1" x14ac:dyDescent="0.3">
      <c r="A25" s="4" t="str">
        <f>IF(Table3[[#This Row],[Nama Pengawas]]&lt;&gt;"",A24+1,"")</f>
        <v/>
      </c>
    </row>
    <row r="26" spans="1:1" x14ac:dyDescent="0.3">
      <c r="A26" s="4" t="str">
        <f>IF(Table3[[#This Row],[Nama Pengawas]]&lt;&gt;"",A25+1,"")</f>
        <v/>
      </c>
    </row>
    <row r="27" spans="1:1" x14ac:dyDescent="0.3">
      <c r="A27" s="4" t="str">
        <f>IF(Table3[[#This Row],[Nama Pengawas]]&lt;&gt;"",A26+1,"")</f>
        <v/>
      </c>
    </row>
    <row r="28" spans="1:1" x14ac:dyDescent="0.3">
      <c r="A28" s="4" t="str">
        <f>IF(Table3[[#This Row],[Nama Pengawas]]&lt;&gt;"",A27+1,"")</f>
        <v/>
      </c>
    </row>
    <row r="29" spans="1:1" x14ac:dyDescent="0.3">
      <c r="A29" s="4" t="str">
        <f>IF(Table3[[#This Row],[Nama Pengawas]]&lt;&gt;"",A28+1,"")</f>
        <v/>
      </c>
    </row>
    <row r="30" spans="1:1" x14ac:dyDescent="0.3">
      <c r="A30" s="4" t="str">
        <f>IF(Table3[[#This Row],[Nama Pengawas]]&lt;&gt;"",A29+1,"")</f>
        <v/>
      </c>
    </row>
    <row r="31" spans="1:1" x14ac:dyDescent="0.3">
      <c r="A31" s="4" t="str">
        <f>IF(Table3[[#This Row],[Nama Pengawas]]&lt;&gt;"",A30+1,"")</f>
        <v/>
      </c>
    </row>
    <row r="32" spans="1:1" x14ac:dyDescent="0.3">
      <c r="A32" s="4" t="str">
        <f>IF(Table3[[#This Row],[Nama Pengawas]]&lt;&gt;"",A31+1,"")</f>
        <v/>
      </c>
    </row>
    <row r="33" spans="1:1" x14ac:dyDescent="0.3">
      <c r="A33" s="4" t="str">
        <f>IF(Table3[[#This Row],[Nama Pengawas]]&lt;&gt;"",A32+1,"")</f>
        <v/>
      </c>
    </row>
    <row r="34" spans="1:1" x14ac:dyDescent="0.3">
      <c r="A34" s="4" t="str">
        <f>IF(Table3[[#This Row],[Nama Pengawas]]&lt;&gt;"",A33+1,"")</f>
        <v/>
      </c>
    </row>
    <row r="35" spans="1:1" x14ac:dyDescent="0.3">
      <c r="A35" s="4" t="str">
        <f>IF(Table3[[#This Row],[Nama Pengawas]]&lt;&gt;"",A34+1,"")</f>
        <v/>
      </c>
    </row>
    <row r="36" spans="1:1" x14ac:dyDescent="0.3">
      <c r="A36" s="4" t="str">
        <f>IF(Table3[[#This Row],[Nama Pengawas]]&lt;&gt;"",A35+1,"")</f>
        <v/>
      </c>
    </row>
    <row r="37" spans="1:1" x14ac:dyDescent="0.3">
      <c r="A37" s="4" t="str">
        <f>IF(Table3[[#This Row],[Nama Pengawas]]&lt;&gt;"",A36+1,"")</f>
        <v/>
      </c>
    </row>
    <row r="38" spans="1:1" x14ac:dyDescent="0.3">
      <c r="A38" s="4" t="str">
        <f>IF(Table3[[#This Row],[Nama Pengawas]]&lt;&gt;"",A37+1,"")</f>
        <v/>
      </c>
    </row>
    <row r="39" spans="1:1" x14ac:dyDescent="0.3">
      <c r="A39" s="4" t="str">
        <f>IF(Table3[[#This Row],[Nama Pengawas]]&lt;&gt;"",A38+1,"")</f>
        <v/>
      </c>
    </row>
    <row r="40" spans="1:1" x14ac:dyDescent="0.3">
      <c r="A40" s="4" t="str">
        <f>IF(Table3[[#This Row],[Nama Pengawas]]&lt;&gt;"",A39+1,"")</f>
        <v/>
      </c>
    </row>
    <row r="41" spans="1:1" x14ac:dyDescent="0.3">
      <c r="A41" s="4" t="str">
        <f>IF(Table3[[#This Row],[Nama Pengawas]]&lt;&gt;"",A40+1,"")</f>
        <v/>
      </c>
    </row>
    <row r="42" spans="1:1" x14ac:dyDescent="0.3">
      <c r="A42" s="4" t="str">
        <f>IF(Table3[[#This Row],[Nama Pengawas]]&lt;&gt;"",A41+1,"")</f>
        <v/>
      </c>
    </row>
    <row r="43" spans="1:1" x14ac:dyDescent="0.3">
      <c r="A43" s="4" t="str">
        <f>IF(Table3[[#This Row],[Nama Pengawas]]&lt;&gt;"",A42+1,"")</f>
        <v/>
      </c>
    </row>
    <row r="44" spans="1:1" x14ac:dyDescent="0.3">
      <c r="A44" s="4" t="str">
        <f>IF(Table3[[#This Row],[Nama Pengawas]]&lt;&gt;"",A43+1,"")</f>
        <v/>
      </c>
    </row>
    <row r="45" spans="1:1" x14ac:dyDescent="0.3">
      <c r="A45" s="4" t="str">
        <f>IF(Table3[[#This Row],[Nama Pengawas]]&lt;&gt;"",A44+1,"")</f>
        <v/>
      </c>
    </row>
    <row r="46" spans="1:1" x14ac:dyDescent="0.3">
      <c r="A46" s="4" t="str">
        <f>IF(Table3[[#This Row],[Nama Pengawas]]&lt;&gt;"",A45+1,"")</f>
        <v/>
      </c>
    </row>
    <row r="47" spans="1:1" x14ac:dyDescent="0.3">
      <c r="A47" s="4" t="str">
        <f>IF(Table3[[#This Row],[Nama Pengawas]]&lt;&gt;"",A46+1,"")</f>
        <v/>
      </c>
    </row>
    <row r="48" spans="1:1" x14ac:dyDescent="0.3">
      <c r="A48" s="4" t="str">
        <f>IF(Table3[[#This Row],[Nama Pengawas]]&lt;&gt;"",A47+1,"")</f>
        <v/>
      </c>
    </row>
    <row r="49" spans="1:1" x14ac:dyDescent="0.3">
      <c r="A49" s="4" t="str">
        <f>IF(Table3[[#This Row],[Nama Pengawas]]&lt;&gt;"",A48+1,"")</f>
        <v/>
      </c>
    </row>
    <row r="50" spans="1:1" x14ac:dyDescent="0.3">
      <c r="A50" s="4" t="str">
        <f>IF(Table3[[#This Row],[Nama Pengawas]]&lt;&gt;"",A49+1,"")</f>
        <v/>
      </c>
    </row>
    <row r="51" spans="1:1" x14ac:dyDescent="0.3">
      <c r="A51" s="4" t="str">
        <f>IF(Table3[[#This Row],[Nama Pengawas]]&lt;&gt;"",A50+1,"")</f>
        <v/>
      </c>
    </row>
    <row r="52" spans="1:1" x14ac:dyDescent="0.3">
      <c r="A52" s="4" t="str">
        <f>IF(Table3[[#This Row],[Nama Pengawas]]&lt;&gt;"",A51+1,"")</f>
        <v/>
      </c>
    </row>
    <row r="53" spans="1:1" x14ac:dyDescent="0.3">
      <c r="A53" s="4" t="str">
        <f>IF(Table3[[#This Row],[Nama Pengawas]]&lt;&gt;"",A52+1,"")</f>
        <v/>
      </c>
    </row>
    <row r="54" spans="1:1" x14ac:dyDescent="0.3">
      <c r="A54" s="4" t="str">
        <f>IF(Table3[[#This Row],[Nama Pengawas]]&lt;&gt;"",A53+1,"")</f>
        <v/>
      </c>
    </row>
    <row r="55" spans="1:1" x14ac:dyDescent="0.3">
      <c r="A55" s="4" t="str">
        <f>IF(Table3[[#This Row],[Nama Pengawas]]&lt;&gt;"",A54+1,"")</f>
        <v/>
      </c>
    </row>
    <row r="56" spans="1:1" x14ac:dyDescent="0.3">
      <c r="A56" s="4" t="str">
        <f>IF(Table3[[#This Row],[Nama Pengawas]]&lt;&gt;"",A55+1,"")</f>
        <v/>
      </c>
    </row>
    <row r="57" spans="1:1" x14ac:dyDescent="0.3">
      <c r="A57" s="4" t="str">
        <f>IF(Table3[[#This Row],[Nama Pengawas]]&lt;&gt;"",A56+1,"")</f>
        <v/>
      </c>
    </row>
    <row r="58" spans="1:1" x14ac:dyDescent="0.3">
      <c r="A58" s="4" t="str">
        <f>IF(Table3[[#This Row],[Nama Pengawas]]&lt;&gt;"",A57+1,"")</f>
        <v/>
      </c>
    </row>
    <row r="59" spans="1:1" x14ac:dyDescent="0.3">
      <c r="A59" s="4" t="str">
        <f>IF(Table3[[#This Row],[Nama Pengawas]]&lt;&gt;"",A58+1,"")</f>
        <v/>
      </c>
    </row>
    <row r="60" spans="1:1" x14ac:dyDescent="0.3">
      <c r="A60" s="4" t="str">
        <f>IF(Table3[[#This Row],[Nama Pengawas]]&lt;&gt;"",A59+1,"")</f>
        <v/>
      </c>
    </row>
    <row r="61" spans="1:1" x14ac:dyDescent="0.3">
      <c r="A61" s="4" t="str">
        <f>IF(Table3[[#This Row],[Nama Pengawas]]&lt;&gt;"",A60+1,"")</f>
        <v/>
      </c>
    </row>
    <row r="62" spans="1:1" x14ac:dyDescent="0.3">
      <c r="A62" s="4" t="str">
        <f>IF(Table3[[#This Row],[Nama Pengawas]]&lt;&gt;"",A61+1,"")</f>
        <v/>
      </c>
    </row>
    <row r="63" spans="1:1" x14ac:dyDescent="0.3">
      <c r="A63" s="4" t="str">
        <f>IF(Table3[[#This Row],[Nama Pengawas]]&lt;&gt;"",A62+1,"")</f>
        <v/>
      </c>
    </row>
    <row r="64" spans="1:1" x14ac:dyDescent="0.3">
      <c r="A64" s="4" t="str">
        <f>IF(Table3[[#This Row],[Nama Pengawas]]&lt;&gt;"",A63+1,"")</f>
        <v/>
      </c>
    </row>
    <row r="65" spans="1:1" x14ac:dyDescent="0.3">
      <c r="A65" s="4" t="str">
        <f>IF(Table3[[#This Row],[Nama Pengawas]]&lt;&gt;"",A64+1,"")</f>
        <v/>
      </c>
    </row>
    <row r="66" spans="1:1" x14ac:dyDescent="0.3">
      <c r="A66" s="4" t="str">
        <f>IF(Table3[[#This Row],[Nama Pengawas]]&lt;&gt;"",A65+1,"")</f>
        <v/>
      </c>
    </row>
    <row r="67" spans="1:1" x14ac:dyDescent="0.3">
      <c r="A67" s="4" t="str">
        <f>IF(Table3[[#This Row],[Nama Pengawas]]&lt;&gt;"",A66+1,"")</f>
        <v/>
      </c>
    </row>
    <row r="68" spans="1:1" x14ac:dyDescent="0.3">
      <c r="A68" s="4" t="str">
        <f>IF(Table3[[#This Row],[Nama Pengawas]]&lt;&gt;"",A67+1,"")</f>
        <v/>
      </c>
    </row>
    <row r="69" spans="1:1" x14ac:dyDescent="0.3">
      <c r="A69" s="4" t="str">
        <f>IF(Table3[[#This Row],[Nama Pengawas]]&lt;&gt;"",A68+1,"")</f>
        <v/>
      </c>
    </row>
    <row r="70" spans="1:1" x14ac:dyDescent="0.3">
      <c r="A70" s="4" t="str">
        <f>IF(Table3[[#This Row],[Nama Pengawas]]&lt;&gt;"",A69+1,"")</f>
        <v/>
      </c>
    </row>
    <row r="71" spans="1:1" x14ac:dyDescent="0.3">
      <c r="A71" s="4" t="str">
        <f>IF(Table3[[#This Row],[Nama Pengawas]]&lt;&gt;"",A70+1,"")</f>
        <v/>
      </c>
    </row>
    <row r="72" spans="1:1" x14ac:dyDescent="0.3">
      <c r="A72" s="4" t="str">
        <f>IF(Table3[[#This Row],[Nama Pengawas]]&lt;&gt;"",A71+1,"")</f>
        <v/>
      </c>
    </row>
    <row r="73" spans="1:1" x14ac:dyDescent="0.3">
      <c r="A73" s="4" t="str">
        <f>IF(Table3[[#This Row],[Nama Pengawas]]&lt;&gt;"",A72+1,"")</f>
        <v/>
      </c>
    </row>
    <row r="74" spans="1:1" x14ac:dyDescent="0.3">
      <c r="A74" s="4" t="str">
        <f>IF(Table3[[#This Row],[Nama Pengawas]]&lt;&gt;"",A73+1,"")</f>
        <v/>
      </c>
    </row>
    <row r="75" spans="1:1" x14ac:dyDescent="0.3">
      <c r="A75" s="4" t="str">
        <f>IF(Table3[[#This Row],[Nama Pengawas]]&lt;&gt;"",A74+1,"")</f>
        <v/>
      </c>
    </row>
    <row r="76" spans="1:1" x14ac:dyDescent="0.3">
      <c r="A76" s="4" t="str">
        <f>IF(Table3[[#This Row],[Nama Pengawas]]&lt;&gt;"",A75+1,"")</f>
        <v/>
      </c>
    </row>
    <row r="77" spans="1:1" x14ac:dyDescent="0.3">
      <c r="A77" s="4" t="str">
        <f>IF(Table3[[#This Row],[Nama Pengawas]]&lt;&gt;"",A76+1,"")</f>
        <v/>
      </c>
    </row>
    <row r="78" spans="1:1" x14ac:dyDescent="0.3">
      <c r="A78" s="4" t="str">
        <f>IF(Table3[[#This Row],[Nama Pengawas]]&lt;&gt;"",A77+1,"")</f>
        <v/>
      </c>
    </row>
    <row r="79" spans="1:1" x14ac:dyDescent="0.3">
      <c r="A79" s="4" t="str">
        <f>IF(Table3[[#This Row],[Nama Pengawas]]&lt;&gt;"",A78+1,"")</f>
        <v/>
      </c>
    </row>
    <row r="80" spans="1:1" x14ac:dyDescent="0.3">
      <c r="A80" s="4" t="str">
        <f>IF(Table3[[#This Row],[Nama Pengawas]]&lt;&gt;"",A79+1,"")</f>
        <v/>
      </c>
    </row>
    <row r="81" spans="1:1" x14ac:dyDescent="0.3">
      <c r="A81" s="4" t="str">
        <f>IF(Table3[[#This Row],[Nama Pengawas]]&lt;&gt;"",A80+1,"")</f>
        <v/>
      </c>
    </row>
    <row r="82" spans="1:1" x14ac:dyDescent="0.3">
      <c r="A82" s="4" t="str">
        <f>IF(Table3[[#This Row],[Nama Pengawas]]&lt;&gt;"",A81+1,"")</f>
        <v/>
      </c>
    </row>
    <row r="83" spans="1:1" x14ac:dyDescent="0.3">
      <c r="A83" s="4" t="str">
        <f>IF(Table3[[#This Row],[Nama Pengawas]]&lt;&gt;"",A82+1,"")</f>
        <v/>
      </c>
    </row>
    <row r="84" spans="1:1" x14ac:dyDescent="0.3">
      <c r="A84" s="4" t="str">
        <f>IF(Table3[[#This Row],[Nama Pengawas]]&lt;&gt;"",A83+1,"")</f>
        <v/>
      </c>
    </row>
    <row r="85" spans="1:1" x14ac:dyDescent="0.3">
      <c r="A85" s="4" t="str">
        <f>IF(Table3[[#This Row],[Nama Pengawas]]&lt;&gt;"",A84+1,"")</f>
        <v/>
      </c>
    </row>
    <row r="86" spans="1:1" x14ac:dyDescent="0.3">
      <c r="A86" s="4" t="str">
        <f>IF(Table3[[#This Row],[Nama Pengawas]]&lt;&gt;"",A85+1,"")</f>
        <v/>
      </c>
    </row>
    <row r="87" spans="1:1" x14ac:dyDescent="0.3">
      <c r="A87" s="4" t="str">
        <f>IF(Table3[[#This Row],[Nama Pengawas]]&lt;&gt;"",A86+1,"")</f>
        <v/>
      </c>
    </row>
    <row r="88" spans="1:1" x14ac:dyDescent="0.3">
      <c r="A88" s="4" t="str">
        <f>IF(Table3[[#This Row],[Nama Pengawas]]&lt;&gt;"",A87+1,"")</f>
        <v/>
      </c>
    </row>
    <row r="89" spans="1:1" x14ac:dyDescent="0.3">
      <c r="A89" s="4" t="str">
        <f>IF(Table3[[#This Row],[Nama Pengawas]]&lt;&gt;"",A88+1,"")</f>
        <v/>
      </c>
    </row>
    <row r="90" spans="1:1" x14ac:dyDescent="0.3">
      <c r="A90" s="4" t="str">
        <f>IF(Table3[[#This Row],[Nama Pengawas]]&lt;&gt;"",A89+1,"")</f>
        <v/>
      </c>
    </row>
    <row r="91" spans="1:1" x14ac:dyDescent="0.3">
      <c r="A91" s="4" t="str">
        <f>IF(Table3[[#This Row],[Nama Pengawas]]&lt;&gt;"",A90+1,"")</f>
        <v/>
      </c>
    </row>
    <row r="92" spans="1:1" x14ac:dyDescent="0.3">
      <c r="A92" s="4" t="str">
        <f>IF(Table3[[#This Row],[Nama Pengawas]]&lt;&gt;"",A91+1,"")</f>
        <v/>
      </c>
    </row>
    <row r="93" spans="1:1" x14ac:dyDescent="0.3">
      <c r="A93" s="4" t="str">
        <f>IF(Table3[[#This Row],[Nama Pengawas]]&lt;&gt;"",A92+1,"")</f>
        <v/>
      </c>
    </row>
    <row r="94" spans="1:1" x14ac:dyDescent="0.3">
      <c r="A94" s="4" t="str">
        <f>IF(Table3[[#This Row],[Nama Pengawas]]&lt;&gt;"",A93+1,"")</f>
        <v/>
      </c>
    </row>
    <row r="95" spans="1:1" x14ac:dyDescent="0.3">
      <c r="A95" s="4" t="str">
        <f>IF(Table3[[#This Row],[Nama Pengawas]]&lt;&gt;"",A94+1,"")</f>
        <v/>
      </c>
    </row>
    <row r="96" spans="1:1" x14ac:dyDescent="0.3">
      <c r="A96" s="4" t="str">
        <f>IF(Table3[[#This Row],[Nama Pengawas]]&lt;&gt;"",A95+1,"")</f>
        <v/>
      </c>
    </row>
    <row r="97" spans="1:1" x14ac:dyDescent="0.3">
      <c r="A97" s="4" t="str">
        <f>IF(Table3[[#This Row],[Nama Pengawas]]&lt;&gt;"",A96+1,"")</f>
        <v/>
      </c>
    </row>
    <row r="98" spans="1:1" x14ac:dyDescent="0.3">
      <c r="A98" s="4" t="str">
        <f>IF(Table3[[#This Row],[Nama Pengawas]]&lt;&gt;"",A97+1,"")</f>
        <v/>
      </c>
    </row>
    <row r="99" spans="1:1" x14ac:dyDescent="0.3">
      <c r="A99" s="4" t="str">
        <f>IF(Table3[[#This Row],[Nama Pengawas]]&lt;&gt;"",A98+1,"")</f>
        <v/>
      </c>
    </row>
    <row r="100" spans="1:1" x14ac:dyDescent="0.3">
      <c r="A100" s="4" t="str">
        <f>IF(Table3[[#This Row],[Nama Pengawas]]&lt;&gt;"",A99+1,"")</f>
        <v/>
      </c>
    </row>
    <row r="101" spans="1:1" x14ac:dyDescent="0.3">
      <c r="A101" s="4" t="str">
        <f>IF(Table3[[#This Row],[Nama Pengawas]]&lt;&gt;"",A100+1,"")</f>
        <v/>
      </c>
    </row>
    <row r="102" spans="1:1" x14ac:dyDescent="0.3">
      <c r="A102" s="4" t="str">
        <f>IF(Table3[[#This Row],[Nama Pengawas]]&lt;&gt;"",A101+1,"")</f>
        <v/>
      </c>
    </row>
  </sheetData>
  <sheetProtection password="DD03" sheet="1" objects="1" scenarios="1" selectLockedCells="1"/>
  <dataValidations count="1">
    <dataValidation allowBlank="1" showInputMessage="1" showErrorMessage="1" promptTitle="Petunjuk" prompt="Setelah mengisi nama pengawas jangan lupa mengisi kolom kode nama pengawas karena akan diperlukan untuk jadwal pengawas." sqref="B3"/>
  </dataValidations>
  <pageMargins left="0.7" right="0.7" top="0.75" bottom="0.75" header="0.3" footer="0.3"/>
  <ignoredErrors>
    <ignoredError sqref="A3:A102" calculatedColumn="1"/>
  </ignoredErrors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C111"/>
  <sheetViews>
    <sheetView showRowColHeaders="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ColWidth="0" defaultRowHeight="14.4" zeroHeight="1" x14ac:dyDescent="0.3"/>
  <cols>
    <col min="1" max="1" width="5.33203125" customWidth="1"/>
    <col min="2" max="2" width="13.44140625" customWidth="1"/>
    <col min="3" max="3" width="37.44140625" customWidth="1"/>
    <col min="4" max="15" width="5.109375" customWidth="1"/>
    <col min="64" max="64" width="5.6640625" hidden="1"/>
    <col min="65" max="94" width="4.109375" hidden="1"/>
    <col min="95" max="16383" width="9.109375" hidden="1"/>
    <col min="16384" max="16384" width="10.5546875" hidden="1"/>
  </cols>
  <sheetData>
    <row r="1" spans="1:15" ht="33" customHeight="1" thickBot="1" x14ac:dyDescent="0.35">
      <c r="B1" s="43"/>
    </row>
    <row r="2" spans="1:15" x14ac:dyDescent="0.3">
      <c r="A2" s="136"/>
      <c r="B2" s="43"/>
      <c r="C2" s="156"/>
      <c r="D2" s="415" t="s">
        <v>93</v>
      </c>
      <c r="E2" s="414"/>
      <c r="F2" s="413" t="s">
        <v>94</v>
      </c>
      <c r="G2" s="414"/>
      <c r="H2" s="415" t="s">
        <v>95</v>
      </c>
      <c r="I2" s="416"/>
      <c r="J2" s="413" t="s">
        <v>96</v>
      </c>
      <c r="K2" s="414"/>
      <c r="L2" s="415" t="s">
        <v>97</v>
      </c>
      <c r="M2" s="416"/>
      <c r="N2" s="413" t="s">
        <v>98</v>
      </c>
      <c r="O2" s="414"/>
    </row>
    <row r="3" spans="1:15" x14ac:dyDescent="0.3">
      <c r="A3" s="137" t="s">
        <v>42</v>
      </c>
      <c r="B3" s="30" t="s">
        <v>67</v>
      </c>
      <c r="C3" s="157" t="s">
        <v>43</v>
      </c>
      <c r="D3" s="105" t="s">
        <v>99</v>
      </c>
      <c r="E3" s="113" t="s">
        <v>100</v>
      </c>
      <c r="F3" s="112" t="s">
        <v>99</v>
      </c>
      <c r="G3" s="113" t="s">
        <v>100</v>
      </c>
      <c r="H3" s="105" t="s">
        <v>99</v>
      </c>
      <c r="I3" s="129" t="s">
        <v>100</v>
      </c>
      <c r="J3" s="112" t="s">
        <v>99</v>
      </c>
      <c r="K3" s="113" t="s">
        <v>100</v>
      </c>
      <c r="L3" s="105" t="s">
        <v>99</v>
      </c>
      <c r="M3" s="129" t="s">
        <v>100</v>
      </c>
      <c r="N3" s="112" t="s">
        <v>99</v>
      </c>
      <c r="O3" s="113" t="s">
        <v>100</v>
      </c>
    </row>
    <row r="4" spans="1:15" s="5" customFormat="1" x14ac:dyDescent="0.3">
      <c r="A4" s="138">
        <f>Dt_Jadwal!A4</f>
        <v>1</v>
      </c>
      <c r="B4" s="407" t="str">
        <f>Dt_Jadwal!B4</f>
        <v>Senin</v>
      </c>
      <c r="C4" s="158" t="str">
        <f>IF(Dt_Jadwal!E4&lt;&gt;"",Dt_Jadwal!E4,"")</f>
        <v>B. Indonesia</v>
      </c>
      <c r="D4" s="154"/>
      <c r="E4" s="114"/>
      <c r="F4" s="171"/>
      <c r="G4" s="172"/>
      <c r="H4" s="173"/>
      <c r="I4" s="174"/>
      <c r="J4" s="171"/>
      <c r="K4" s="172"/>
      <c r="L4" s="173"/>
      <c r="M4" s="174"/>
      <c r="N4" s="171"/>
      <c r="O4" s="172"/>
    </row>
    <row r="5" spans="1:15" s="5" customFormat="1" x14ac:dyDescent="0.3">
      <c r="A5" s="138">
        <f>Dt_Jadwal!A5</f>
        <v>2</v>
      </c>
      <c r="B5" s="408"/>
      <c r="C5" s="158" t="str">
        <f>IF(Dt_Jadwal!E5&lt;&gt;"",Dt_Jadwal!E5,"")</f>
        <v>Matematika</v>
      </c>
      <c r="D5" s="154"/>
      <c r="E5" s="114"/>
      <c r="F5" s="171"/>
      <c r="G5" s="172"/>
      <c r="H5" s="173"/>
      <c r="I5" s="174"/>
      <c r="J5" s="171"/>
      <c r="K5" s="172"/>
      <c r="L5" s="173"/>
      <c r="M5" s="174"/>
      <c r="N5" s="171"/>
      <c r="O5" s="172"/>
    </row>
    <row r="6" spans="1:15" x14ac:dyDescent="0.3">
      <c r="A6" s="139"/>
      <c r="B6" s="43"/>
      <c r="C6" s="159"/>
      <c r="D6" s="140"/>
      <c r="E6" s="116"/>
      <c r="F6" s="115"/>
      <c r="G6" s="116"/>
      <c r="H6" s="140"/>
      <c r="I6" s="140"/>
      <c r="J6" s="115"/>
      <c r="K6" s="116"/>
      <c r="L6" s="140"/>
      <c r="M6" s="140"/>
      <c r="N6" s="115"/>
      <c r="O6" s="116"/>
    </row>
    <row r="7" spans="1:15" x14ac:dyDescent="0.3">
      <c r="A7" s="141" t="s">
        <v>42</v>
      </c>
      <c r="B7" s="39" t="s">
        <v>67</v>
      </c>
      <c r="C7" s="160" t="s">
        <v>43</v>
      </c>
      <c r="D7" s="106" t="s">
        <v>99</v>
      </c>
      <c r="E7" s="118" t="s">
        <v>100</v>
      </c>
      <c r="F7" s="117" t="s">
        <v>99</v>
      </c>
      <c r="G7" s="118" t="s">
        <v>100</v>
      </c>
      <c r="H7" s="106" t="s">
        <v>99</v>
      </c>
      <c r="I7" s="130" t="s">
        <v>100</v>
      </c>
      <c r="J7" s="117" t="s">
        <v>99</v>
      </c>
      <c r="K7" s="118" t="s">
        <v>100</v>
      </c>
      <c r="L7" s="106" t="s">
        <v>99</v>
      </c>
      <c r="M7" s="130" t="s">
        <v>100</v>
      </c>
      <c r="N7" s="117" t="s">
        <v>99</v>
      </c>
      <c r="O7" s="118" t="s">
        <v>100</v>
      </c>
    </row>
    <row r="8" spans="1:15" x14ac:dyDescent="0.3">
      <c r="A8" s="142">
        <f>Dt_Jadwal!A8</f>
        <v>1</v>
      </c>
      <c r="B8" s="409" t="str">
        <f>Dt_Jadwal!B8</f>
        <v>Selasa</v>
      </c>
      <c r="C8" s="161" t="str">
        <f>IF(Dt_Jadwal!E8&lt;&gt;"",Dt_Jadwal!E8,"")</f>
        <v>B. Inggris</v>
      </c>
      <c r="D8" s="154"/>
      <c r="E8" s="114"/>
      <c r="F8" s="171"/>
      <c r="G8" s="172"/>
      <c r="H8" s="173"/>
      <c r="I8" s="174"/>
      <c r="J8" s="171"/>
      <c r="K8" s="172"/>
      <c r="L8" s="173"/>
      <c r="M8" s="174"/>
      <c r="N8" s="171"/>
      <c r="O8" s="172"/>
    </row>
    <row r="9" spans="1:15" x14ac:dyDescent="0.3">
      <c r="A9" s="142">
        <f>Dt_Jadwal!A9</f>
        <v>2</v>
      </c>
      <c r="B9" s="409"/>
      <c r="C9" s="161" t="str">
        <f>IF(Dt_Jadwal!E9&lt;&gt;"",Dt_Jadwal!E9,"")</f>
        <v>Informatika</v>
      </c>
      <c r="D9" s="154"/>
      <c r="E9" s="114"/>
      <c r="F9" s="171"/>
      <c r="G9" s="172"/>
      <c r="H9" s="173"/>
      <c r="I9" s="174"/>
      <c r="J9" s="171"/>
      <c r="K9" s="172"/>
      <c r="L9" s="173"/>
      <c r="M9" s="174"/>
      <c r="N9" s="171"/>
      <c r="O9" s="172"/>
    </row>
    <row r="10" spans="1:15" x14ac:dyDescent="0.3">
      <c r="A10" s="139"/>
      <c r="B10" s="43"/>
      <c r="C10" s="159"/>
      <c r="D10" s="107"/>
      <c r="E10" s="120"/>
      <c r="F10" s="119"/>
      <c r="G10" s="120"/>
      <c r="H10" s="107"/>
      <c r="I10" s="131"/>
      <c r="J10" s="119"/>
      <c r="K10" s="120"/>
      <c r="L10" s="107"/>
      <c r="M10" s="131"/>
      <c r="N10" s="119"/>
      <c r="O10" s="120"/>
    </row>
    <row r="11" spans="1:15" x14ac:dyDescent="0.3">
      <c r="A11" s="143" t="s">
        <v>42</v>
      </c>
      <c r="B11" s="35" t="s">
        <v>67</v>
      </c>
      <c r="C11" s="162" t="s">
        <v>43</v>
      </c>
      <c r="D11" s="108" t="s">
        <v>99</v>
      </c>
      <c r="E11" s="122" t="s">
        <v>100</v>
      </c>
      <c r="F11" s="121" t="s">
        <v>99</v>
      </c>
      <c r="G11" s="122" t="s">
        <v>100</v>
      </c>
      <c r="H11" s="108" t="s">
        <v>99</v>
      </c>
      <c r="I11" s="132" t="s">
        <v>100</v>
      </c>
      <c r="J11" s="121" t="s">
        <v>99</v>
      </c>
      <c r="K11" s="122" t="s">
        <v>100</v>
      </c>
      <c r="L11" s="108" t="s">
        <v>99</v>
      </c>
      <c r="M11" s="132" t="s">
        <v>100</v>
      </c>
      <c r="N11" s="121" t="s">
        <v>99</v>
      </c>
      <c r="O11" s="122" t="s">
        <v>100</v>
      </c>
    </row>
    <row r="12" spans="1:15" x14ac:dyDescent="0.3">
      <c r="A12" s="144">
        <f>Dt_Jadwal!A12</f>
        <v>1</v>
      </c>
      <c r="B12" s="410" t="str">
        <f>Dt_Jadwal!B12</f>
        <v>Rabu</v>
      </c>
      <c r="C12" s="163" t="str">
        <f>IF(Dt_Jadwal!E12&lt;&gt;"",Dt_Jadwal!E12,"")</f>
        <v>IPA</v>
      </c>
      <c r="D12" s="154"/>
      <c r="E12" s="114"/>
      <c r="F12" s="171"/>
      <c r="G12" s="172"/>
      <c r="H12" s="173"/>
      <c r="I12" s="174"/>
      <c r="J12" s="171"/>
      <c r="K12" s="172"/>
      <c r="L12" s="173"/>
      <c r="M12" s="174"/>
      <c r="N12" s="171"/>
      <c r="O12" s="172"/>
    </row>
    <row r="13" spans="1:15" x14ac:dyDescent="0.3">
      <c r="A13" s="144">
        <f>Dt_Jadwal!A13</f>
        <v>2</v>
      </c>
      <c r="B13" s="410"/>
      <c r="C13" s="163" t="str">
        <f>IF(Dt_Jadwal!E13&lt;&gt;"",Dt_Jadwal!E13,"")</f>
        <v>Prakarya</v>
      </c>
      <c r="D13" s="154"/>
      <c r="E13" s="114"/>
      <c r="F13" s="171"/>
      <c r="G13" s="172"/>
      <c r="H13" s="173"/>
      <c r="I13" s="174"/>
      <c r="J13" s="171"/>
      <c r="K13" s="172"/>
      <c r="L13" s="173"/>
      <c r="M13" s="174"/>
      <c r="N13" s="171"/>
      <c r="O13" s="172"/>
    </row>
    <row r="14" spans="1:15" x14ac:dyDescent="0.3">
      <c r="A14" s="139"/>
      <c r="B14" s="43"/>
      <c r="C14" s="159"/>
      <c r="D14" s="107"/>
      <c r="E14" s="120"/>
      <c r="F14" s="119"/>
      <c r="G14" s="120"/>
      <c r="H14" s="107"/>
      <c r="I14" s="131"/>
      <c r="J14" s="119"/>
      <c r="K14" s="120"/>
      <c r="L14" s="107"/>
      <c r="M14" s="131"/>
      <c r="N14" s="119"/>
      <c r="O14" s="120"/>
    </row>
    <row r="15" spans="1:15" x14ac:dyDescent="0.3">
      <c r="A15" s="145" t="s">
        <v>42</v>
      </c>
      <c r="B15" s="33" t="s">
        <v>67</v>
      </c>
      <c r="C15" s="164" t="s">
        <v>43</v>
      </c>
      <c r="D15" s="109" t="s">
        <v>99</v>
      </c>
      <c r="E15" s="124" t="s">
        <v>100</v>
      </c>
      <c r="F15" s="123" t="s">
        <v>99</v>
      </c>
      <c r="G15" s="124" t="s">
        <v>100</v>
      </c>
      <c r="H15" s="109" t="s">
        <v>99</v>
      </c>
      <c r="I15" s="133" t="s">
        <v>100</v>
      </c>
      <c r="J15" s="123" t="s">
        <v>99</v>
      </c>
      <c r="K15" s="124" t="s">
        <v>100</v>
      </c>
      <c r="L15" s="109" t="s">
        <v>99</v>
      </c>
      <c r="M15" s="133" t="s">
        <v>100</v>
      </c>
      <c r="N15" s="123" t="s">
        <v>99</v>
      </c>
      <c r="O15" s="124" t="s">
        <v>100</v>
      </c>
    </row>
    <row r="16" spans="1:15" s="5" customFormat="1" x14ac:dyDescent="0.3">
      <c r="A16" s="146">
        <f>Dt_Jadwal!A16</f>
        <v>1</v>
      </c>
      <c r="B16" s="411" t="str">
        <f>Dt_Jadwal!B16</f>
        <v>Kamis</v>
      </c>
      <c r="C16" s="165" t="str">
        <f>IF(Dt_Jadwal!E16&lt;&gt;"",Dt_Jadwal!E16,"")</f>
        <v>IPS</v>
      </c>
      <c r="D16" s="154"/>
      <c r="E16" s="114"/>
      <c r="F16" s="171"/>
      <c r="G16" s="172"/>
      <c r="H16" s="173"/>
      <c r="I16" s="174"/>
      <c r="J16" s="171"/>
      <c r="K16" s="172"/>
      <c r="L16" s="173"/>
      <c r="M16" s="174"/>
      <c r="N16" s="171"/>
      <c r="O16" s="172"/>
    </row>
    <row r="17" spans="1:15" s="5" customFormat="1" x14ac:dyDescent="0.3">
      <c r="A17" s="146">
        <f>Dt_Jadwal!A17</f>
        <v>2</v>
      </c>
      <c r="B17" s="411"/>
      <c r="C17" s="165" t="str">
        <f>IF(Dt_Jadwal!E17&lt;&gt;"",Dt_Jadwal!E17,"")</f>
        <v>Penjas Orkes</v>
      </c>
      <c r="D17" s="154"/>
      <c r="E17" s="114"/>
      <c r="F17" s="171"/>
      <c r="G17" s="172"/>
      <c r="H17" s="173"/>
      <c r="I17" s="174"/>
      <c r="J17" s="171"/>
      <c r="K17" s="172"/>
      <c r="L17" s="173"/>
      <c r="M17" s="174"/>
      <c r="N17" s="171"/>
      <c r="O17" s="172"/>
    </row>
    <row r="18" spans="1:15" x14ac:dyDescent="0.3">
      <c r="A18" s="139"/>
      <c r="B18" s="43"/>
      <c r="C18" s="159"/>
      <c r="D18" s="107"/>
      <c r="E18" s="120"/>
      <c r="F18" s="119"/>
      <c r="G18" s="120"/>
      <c r="H18" s="107"/>
      <c r="I18" s="131"/>
      <c r="J18" s="119"/>
      <c r="K18" s="120"/>
      <c r="L18" s="107"/>
      <c r="M18" s="131"/>
      <c r="N18" s="119"/>
      <c r="O18" s="120"/>
    </row>
    <row r="19" spans="1:15" x14ac:dyDescent="0.3">
      <c r="A19" s="147" t="s">
        <v>42</v>
      </c>
      <c r="B19" s="31" t="s">
        <v>67</v>
      </c>
      <c r="C19" s="166" t="s">
        <v>43</v>
      </c>
      <c r="D19" s="110" t="s">
        <v>99</v>
      </c>
      <c r="E19" s="126" t="s">
        <v>100</v>
      </c>
      <c r="F19" s="125" t="s">
        <v>99</v>
      </c>
      <c r="G19" s="126" t="s">
        <v>100</v>
      </c>
      <c r="H19" s="110" t="s">
        <v>99</v>
      </c>
      <c r="I19" s="134" t="s">
        <v>100</v>
      </c>
      <c r="J19" s="125" t="s">
        <v>99</v>
      </c>
      <c r="K19" s="126" t="s">
        <v>100</v>
      </c>
      <c r="L19" s="110" t="s">
        <v>99</v>
      </c>
      <c r="M19" s="134" t="s">
        <v>100</v>
      </c>
      <c r="N19" s="125" t="s">
        <v>99</v>
      </c>
      <c r="O19" s="126" t="s">
        <v>100</v>
      </c>
    </row>
    <row r="20" spans="1:15" s="5" customFormat="1" x14ac:dyDescent="0.3">
      <c r="A20" s="148">
        <f>Dt_Jadwal!A20</f>
        <v>1</v>
      </c>
      <c r="B20" s="412" t="str">
        <f>Dt_Jadwal!B20</f>
        <v>Jumat</v>
      </c>
      <c r="C20" s="167" t="str">
        <f>IF(Dt_Jadwal!E20&lt;&gt;"",Dt_Jadwal!E20,"")</f>
        <v>PKN</v>
      </c>
      <c r="D20" s="154"/>
      <c r="E20" s="114"/>
      <c r="F20" s="171"/>
      <c r="G20" s="172"/>
      <c r="H20" s="173"/>
      <c r="I20" s="174"/>
      <c r="J20" s="171"/>
      <c r="K20" s="172"/>
      <c r="L20" s="173"/>
      <c r="M20" s="174"/>
      <c r="N20" s="171"/>
      <c r="O20" s="172"/>
    </row>
    <row r="21" spans="1:15" s="5" customFormat="1" x14ac:dyDescent="0.3">
      <c r="A21" s="148">
        <f>Dt_Jadwal!A21</f>
        <v>2</v>
      </c>
      <c r="B21" s="412"/>
      <c r="C21" s="167" t="str">
        <f>IF(Dt_Jadwal!E21&lt;&gt;"",Dt_Jadwal!E21,"")</f>
        <v>-</v>
      </c>
      <c r="D21" s="154"/>
      <c r="E21" s="114"/>
      <c r="F21" s="171"/>
      <c r="G21" s="172"/>
      <c r="H21" s="173"/>
      <c r="I21" s="174"/>
      <c r="J21" s="171"/>
      <c r="K21" s="172"/>
      <c r="L21" s="173"/>
      <c r="M21" s="174"/>
      <c r="N21" s="171"/>
      <c r="O21" s="172"/>
    </row>
    <row r="22" spans="1:15" x14ac:dyDescent="0.3">
      <c r="A22" s="139"/>
      <c r="B22" s="43"/>
      <c r="C22" s="159"/>
      <c r="D22" s="107"/>
      <c r="E22" s="120"/>
      <c r="F22" s="119"/>
      <c r="G22" s="120"/>
      <c r="H22" s="107"/>
      <c r="I22" s="131"/>
      <c r="J22" s="119"/>
      <c r="K22" s="120"/>
      <c r="L22" s="107"/>
      <c r="M22" s="131"/>
      <c r="N22" s="119"/>
      <c r="O22" s="120"/>
    </row>
    <row r="23" spans="1:15" x14ac:dyDescent="0.3">
      <c r="A23" s="149" t="s">
        <v>42</v>
      </c>
      <c r="B23" s="37" t="s">
        <v>67</v>
      </c>
      <c r="C23" s="168" t="s">
        <v>43</v>
      </c>
      <c r="D23" s="111" t="s">
        <v>99</v>
      </c>
      <c r="E23" s="128" t="s">
        <v>100</v>
      </c>
      <c r="F23" s="127" t="s">
        <v>99</v>
      </c>
      <c r="G23" s="128" t="s">
        <v>100</v>
      </c>
      <c r="H23" s="111" t="s">
        <v>99</v>
      </c>
      <c r="I23" s="135" t="s">
        <v>100</v>
      </c>
      <c r="J23" s="127" t="s">
        <v>99</v>
      </c>
      <c r="K23" s="128" t="s">
        <v>100</v>
      </c>
      <c r="L23" s="111" t="s">
        <v>99</v>
      </c>
      <c r="M23" s="135" t="s">
        <v>100</v>
      </c>
      <c r="N23" s="127" t="s">
        <v>99</v>
      </c>
      <c r="O23" s="128" t="s">
        <v>100</v>
      </c>
    </row>
    <row r="24" spans="1:15" s="5" customFormat="1" x14ac:dyDescent="0.3">
      <c r="A24" s="150">
        <f>Dt_Jadwal!A24</f>
        <v>1</v>
      </c>
      <c r="B24" s="406" t="str">
        <f>Dt_Jadwal!B24</f>
        <v>Sabtu</v>
      </c>
      <c r="C24" s="169" t="str">
        <f>IF(Dt_Jadwal!E24&lt;&gt;"",Dt_Jadwal!E24,"")</f>
        <v>PAI</v>
      </c>
      <c r="D24" s="154"/>
      <c r="E24" s="114"/>
      <c r="F24" s="171"/>
      <c r="G24" s="172"/>
      <c r="H24" s="173"/>
      <c r="I24" s="174"/>
      <c r="J24" s="171"/>
      <c r="K24" s="172"/>
      <c r="L24" s="173"/>
      <c r="M24" s="174"/>
      <c r="N24" s="171"/>
      <c r="O24" s="172"/>
    </row>
    <row r="25" spans="1:15" s="5" customFormat="1" x14ac:dyDescent="0.3">
      <c r="A25" s="150">
        <f>Dt_Jadwal!A25</f>
        <v>2</v>
      </c>
      <c r="B25" s="406"/>
      <c r="C25" s="169" t="str">
        <f>IF(Dt_Jadwal!E25&lt;&gt;"",Dt_Jadwal!E25,"")</f>
        <v>Mulok TBTQ</v>
      </c>
      <c r="D25" s="154"/>
      <c r="E25" s="114"/>
      <c r="F25" s="171"/>
      <c r="G25" s="172"/>
      <c r="H25" s="173"/>
      <c r="I25" s="174"/>
      <c r="J25" s="171"/>
      <c r="K25" s="172"/>
      <c r="L25" s="173"/>
      <c r="M25" s="174"/>
      <c r="N25" s="171"/>
      <c r="O25" s="172"/>
    </row>
    <row r="26" spans="1:15" ht="15" thickBot="1" x14ac:dyDescent="0.35">
      <c r="A26" s="151"/>
      <c r="B26" s="43"/>
      <c r="C26" s="170"/>
      <c r="D26" s="155"/>
      <c r="E26" s="152"/>
      <c r="F26" s="152"/>
      <c r="G26" s="152"/>
      <c r="H26" s="153"/>
      <c r="I26" s="153"/>
      <c r="J26" s="152"/>
      <c r="K26" s="152"/>
      <c r="L26" s="153"/>
      <c r="M26" s="153"/>
      <c r="N26" s="152"/>
      <c r="O26" s="152"/>
    </row>
    <row r="27" spans="1:15" hidden="1" x14ac:dyDescent="0.3"/>
    <row r="28" spans="1:15" hidden="1" x14ac:dyDescent="0.3"/>
    <row r="29" spans="1:15" hidden="1" x14ac:dyDescent="0.3"/>
    <row r="30" spans="1:15" hidden="1" x14ac:dyDescent="0.3"/>
    <row r="31" spans="1:15" hidden="1" x14ac:dyDescent="0.3"/>
    <row r="32" spans="1:15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  <row r="83" hidden="1" x14ac:dyDescent="0.3"/>
    <row r="84" hidden="1" x14ac:dyDescent="0.3"/>
    <row r="85" hidden="1" x14ac:dyDescent="0.3"/>
    <row r="86" hidden="1" x14ac:dyDescent="0.3"/>
    <row r="87" hidden="1" x14ac:dyDescent="0.3"/>
    <row r="88" hidden="1" x14ac:dyDescent="0.3"/>
    <row r="89" hidden="1" x14ac:dyDescent="0.3"/>
    <row r="90" hidden="1" x14ac:dyDescent="0.3"/>
    <row r="91" hidden="1" x14ac:dyDescent="0.3"/>
    <row r="92" hidden="1" x14ac:dyDescent="0.3"/>
    <row r="93" hidden="1" x14ac:dyDescent="0.3"/>
    <row r="94" hidden="1" x14ac:dyDescent="0.3"/>
    <row r="95" hidden="1" x14ac:dyDescent="0.3"/>
    <row r="96" hidden="1" x14ac:dyDescent="0.3"/>
    <row r="97" hidden="1" x14ac:dyDescent="0.3"/>
    <row r="98" hidden="1" x14ac:dyDescent="0.3"/>
    <row r="99" hidden="1" x14ac:dyDescent="0.3"/>
    <row r="100" hidden="1" x14ac:dyDescent="0.3"/>
    <row r="101" hidden="1" x14ac:dyDescent="0.3"/>
    <row r="102" hidden="1" x14ac:dyDescent="0.3"/>
    <row r="103" hidden="1" x14ac:dyDescent="0.3"/>
    <row r="104" hidden="1" x14ac:dyDescent="0.3"/>
    <row r="105" hidden="1" x14ac:dyDescent="0.3"/>
    <row r="106" hidden="1" x14ac:dyDescent="0.3"/>
    <row r="107" hidden="1" x14ac:dyDescent="0.3"/>
    <row r="108" hidden="1" x14ac:dyDescent="0.3"/>
    <row r="109" hidden="1" x14ac:dyDescent="0.3"/>
    <row r="110" hidden="1" x14ac:dyDescent="0.3"/>
    <row r="111" hidden="1" x14ac:dyDescent="0.3"/>
  </sheetData>
  <sheetProtection algorithmName="SHA-512" hashValue="PBr2nmO2x6BsPneo6TDxwhhOxsqiPYAmgGSAw4JVRjowVfcsl8o0Gg7tTnbOdq/rNdWKDMl1N6ndoQ13clzsiQ==" saltValue="B3uOt06bWJIxxIJyH97p6Q==" spinCount="100000" sheet="1" objects="1" scenarios="1" selectLockedCells="1"/>
  <mergeCells count="12">
    <mergeCell ref="N2:O2"/>
    <mergeCell ref="D2:E2"/>
    <mergeCell ref="F2:G2"/>
    <mergeCell ref="H2:I2"/>
    <mergeCell ref="J2:K2"/>
    <mergeCell ref="L2:M2"/>
    <mergeCell ref="B24:B25"/>
    <mergeCell ref="B4:B5"/>
    <mergeCell ref="B8:B9"/>
    <mergeCell ref="B12:B13"/>
    <mergeCell ref="B16:B17"/>
    <mergeCell ref="B20:B21"/>
  </mergeCells>
  <dataValidations count="1">
    <dataValidation type="list" allowBlank="1" showInputMessage="1" showErrorMessage="1" sqref="D24:O25 D4:O5 D8:O9 D12:O13 D16:O17 D20:O21">
      <formula1>Kode_Peng</formula1>
    </dataValidation>
  </dataValidations>
  <pageMargins left="0.7" right="0.7" top="0.75" bottom="0.75" header="0.3" footer="0.3"/>
  <pageSetup paperSize="256" orientation="portrait" horizontalDpi="4294967294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AA115"/>
  <sheetViews>
    <sheetView showRowColHeaders="0" zoomScaleNormal="100" zoomScaleSheetLayoutView="100" workbookViewId="0">
      <selection activeCell="Z9" sqref="Z9"/>
    </sheetView>
  </sheetViews>
  <sheetFormatPr defaultColWidth="0" defaultRowHeight="14.4" zeroHeight="1" x14ac:dyDescent="0.3"/>
  <cols>
    <col min="1" max="1" width="6.88671875" style="358" customWidth="1"/>
    <col min="2" max="2" width="1.5546875" style="359" customWidth="1"/>
    <col min="3" max="3" width="6.109375" style="359" customWidth="1"/>
    <col min="4" max="4" width="1.44140625" style="359" customWidth="1"/>
    <col min="5" max="5" width="6.88671875" style="359" customWidth="1"/>
    <col min="6" max="6" width="1.5546875" style="359" customWidth="1"/>
    <col min="7" max="7" width="6.109375" style="360" customWidth="1"/>
    <col min="8" max="8" width="5.109375" style="65" customWidth="1"/>
    <col min="9" max="9" width="6.88671875" style="65" customWidth="1"/>
    <col min="10" max="10" width="1.5546875" style="65" customWidth="1"/>
    <col min="11" max="11" width="6.109375" style="65" customWidth="1"/>
    <col min="12" max="12" width="1.44140625" style="65" customWidth="1"/>
    <col min="13" max="13" width="6.88671875" style="65" customWidth="1"/>
    <col min="14" max="14" width="1.5546875" style="65" customWidth="1"/>
    <col min="15" max="15" width="6.109375" style="65" customWidth="1"/>
    <col min="16" max="16" width="5.109375" style="65" customWidth="1"/>
    <col min="17" max="17" width="6.88671875" style="65" customWidth="1"/>
    <col min="18" max="18" width="1.5546875" style="65" customWidth="1"/>
    <col min="19" max="19" width="6.109375" style="65" customWidth="1"/>
    <col min="20" max="20" width="1.44140625" style="65" customWidth="1"/>
    <col min="21" max="21" width="6.88671875" style="65" customWidth="1"/>
    <col min="22" max="22" width="1.5546875" style="65" customWidth="1"/>
    <col min="23" max="23" width="6.109375" style="65" customWidth="1"/>
    <col min="24" max="24" width="5.44140625" style="65" customWidth="1"/>
    <col min="25" max="25" width="13.88671875" style="66" customWidth="1"/>
    <col min="26" max="26" width="11.33203125" style="66" bestFit="1" customWidth="1"/>
    <col min="27" max="27" width="5.44140625" style="66" customWidth="1"/>
    <col min="28" max="16384" width="9.109375" style="58" hidden="1"/>
  </cols>
  <sheetData>
    <row r="1" spans="1:27" ht="22.5" customHeight="1" x14ac:dyDescent="0.3">
      <c r="A1" s="433" t="s">
        <v>72</v>
      </c>
      <c r="B1" s="434"/>
      <c r="C1" s="434"/>
      <c r="D1" s="434"/>
      <c r="E1" s="434"/>
      <c r="F1" s="434"/>
      <c r="G1" s="435"/>
      <c r="H1" s="49"/>
      <c r="I1" s="433" t="s">
        <v>72</v>
      </c>
      <c r="J1" s="434"/>
      <c r="K1" s="434"/>
      <c r="L1" s="434"/>
      <c r="M1" s="434"/>
      <c r="N1" s="434"/>
      <c r="O1" s="435"/>
      <c r="P1" s="49"/>
      <c r="Q1" s="433" t="s">
        <v>72</v>
      </c>
      <c r="R1" s="434"/>
      <c r="S1" s="434"/>
      <c r="T1" s="434"/>
      <c r="U1" s="434"/>
      <c r="V1" s="434"/>
      <c r="W1" s="435"/>
      <c r="X1" s="175"/>
      <c r="Y1" s="176"/>
      <c r="Z1" s="176"/>
      <c r="AA1" s="177"/>
    </row>
    <row r="2" spans="1:27" ht="12.75" customHeight="1" x14ac:dyDescent="0.3">
      <c r="A2" s="436"/>
      <c r="B2" s="437"/>
      <c r="C2" s="437"/>
      <c r="D2" s="437"/>
      <c r="E2" s="437"/>
      <c r="F2" s="437"/>
      <c r="G2" s="438"/>
      <c r="H2" s="49"/>
      <c r="I2" s="436"/>
      <c r="J2" s="437"/>
      <c r="K2" s="437"/>
      <c r="L2" s="437"/>
      <c r="M2" s="437"/>
      <c r="N2" s="437"/>
      <c r="O2" s="438"/>
      <c r="P2" s="49"/>
      <c r="Q2" s="436"/>
      <c r="R2" s="437"/>
      <c r="S2" s="437"/>
      <c r="T2" s="437"/>
      <c r="U2" s="437"/>
      <c r="V2" s="437"/>
      <c r="W2" s="438"/>
      <c r="X2" s="175"/>
      <c r="Y2" s="176"/>
      <c r="Z2" s="176"/>
      <c r="AA2" s="176"/>
    </row>
    <row r="3" spans="1:27" ht="13.5" customHeight="1" x14ac:dyDescent="0.3">
      <c r="A3" s="441" t="str">
        <f>MENU!$E$14</f>
        <v>Penilaian Akhir Semester (PAS)</v>
      </c>
      <c r="B3" s="442"/>
      <c r="C3" s="442"/>
      <c r="D3" s="442"/>
      <c r="E3" s="442"/>
      <c r="F3" s="442"/>
      <c r="G3" s="443"/>
      <c r="H3" s="49"/>
      <c r="I3" s="441" t="str">
        <f>MENU!$E$14</f>
        <v>Penilaian Akhir Semester (PAS)</v>
      </c>
      <c r="J3" s="442"/>
      <c r="K3" s="442"/>
      <c r="L3" s="442"/>
      <c r="M3" s="442"/>
      <c r="N3" s="442"/>
      <c r="O3" s="443"/>
      <c r="P3" s="49"/>
      <c r="Q3" s="441" t="str">
        <f>MENU!$E$14</f>
        <v>Penilaian Akhir Semester (PAS)</v>
      </c>
      <c r="R3" s="442"/>
      <c r="S3" s="442"/>
      <c r="T3" s="442"/>
      <c r="U3" s="442"/>
      <c r="V3" s="442"/>
      <c r="W3" s="443"/>
      <c r="X3" s="178"/>
      <c r="Y3" s="179"/>
      <c r="Z3" s="179"/>
      <c r="AA3" s="179"/>
    </row>
    <row r="4" spans="1:27" ht="12.75" customHeight="1" thickBot="1" x14ac:dyDescent="0.35">
      <c r="A4" s="417" t="str">
        <f>MENU!$E$4</f>
        <v>SMPN 15 Tanjab Timur</v>
      </c>
      <c r="B4" s="418"/>
      <c r="C4" s="418"/>
      <c r="D4" s="418"/>
      <c r="E4" s="418"/>
      <c r="F4" s="418"/>
      <c r="G4" s="419"/>
      <c r="H4" s="49"/>
      <c r="I4" s="417" t="str">
        <f>MENU!$E$4</f>
        <v>SMPN 15 Tanjab Timur</v>
      </c>
      <c r="J4" s="418"/>
      <c r="K4" s="418"/>
      <c r="L4" s="418"/>
      <c r="M4" s="418"/>
      <c r="N4" s="418"/>
      <c r="O4" s="419"/>
      <c r="P4" s="49"/>
      <c r="Q4" s="417" t="str">
        <f>MENU!$E$4</f>
        <v>SMPN 15 Tanjab Timur</v>
      </c>
      <c r="R4" s="418"/>
      <c r="S4" s="418"/>
      <c r="T4" s="418"/>
      <c r="U4" s="418"/>
      <c r="V4" s="418"/>
      <c r="W4" s="419"/>
      <c r="X4" s="175"/>
      <c r="Y4" s="176"/>
      <c r="Z4" s="176"/>
      <c r="AA4" s="176"/>
    </row>
    <row r="5" spans="1:27" ht="12.75" customHeight="1" thickBot="1" x14ac:dyDescent="0.35">
      <c r="A5" s="420"/>
      <c r="B5" s="421"/>
      <c r="C5" s="421"/>
      <c r="D5" s="421"/>
      <c r="E5" s="421"/>
      <c r="F5" s="421"/>
      <c r="G5" s="422"/>
      <c r="H5" s="49"/>
      <c r="I5" s="420"/>
      <c r="J5" s="421"/>
      <c r="K5" s="421"/>
      <c r="L5" s="421"/>
      <c r="M5" s="421"/>
      <c r="N5" s="421"/>
      <c r="O5" s="422"/>
      <c r="P5" s="49"/>
      <c r="Q5" s="420"/>
      <c r="R5" s="421"/>
      <c r="S5" s="421"/>
      <c r="T5" s="421"/>
      <c r="U5" s="421"/>
      <c r="V5" s="421"/>
      <c r="W5" s="422"/>
      <c r="X5" s="175"/>
      <c r="Y5" s="454">
        <v>3</v>
      </c>
      <c r="Z5" s="176"/>
      <c r="AA5" s="176"/>
    </row>
    <row r="6" spans="1:27" ht="12.75" customHeight="1" thickTop="1" x14ac:dyDescent="0.3">
      <c r="A6" s="59"/>
      <c r="B6" s="60"/>
      <c r="C6" s="60"/>
      <c r="D6" s="60"/>
      <c r="E6" s="61"/>
      <c r="F6" s="60"/>
      <c r="G6" s="62"/>
      <c r="H6" s="49"/>
      <c r="I6" s="59"/>
      <c r="J6" s="60"/>
      <c r="K6" s="60"/>
      <c r="L6" s="60"/>
      <c r="M6" s="61"/>
      <c r="N6" s="60"/>
      <c r="O6" s="62"/>
      <c r="P6" s="49"/>
      <c r="Q6" s="59"/>
      <c r="R6" s="60"/>
      <c r="S6" s="60"/>
      <c r="T6" s="60"/>
      <c r="U6" s="61"/>
      <c r="V6" s="60"/>
      <c r="W6" s="62"/>
      <c r="X6" s="175"/>
      <c r="Y6" s="455"/>
      <c r="Z6" s="176"/>
      <c r="AA6" s="176"/>
    </row>
    <row r="7" spans="1:27" ht="15.75" customHeight="1" thickBot="1" x14ac:dyDescent="0.35">
      <c r="A7" s="423" t="s">
        <v>18</v>
      </c>
      <c r="B7" s="424"/>
      <c r="C7" s="425" t="str">
        <f>": " &amp; VLOOKUP($Y$5*9-8,Ruang[],5,0)</f>
        <v>: R1</v>
      </c>
      <c r="D7" s="425"/>
      <c r="E7" s="425"/>
      <c r="F7" s="425"/>
      <c r="G7" s="426"/>
      <c r="H7" s="49"/>
      <c r="I7" s="423" t="s">
        <v>18</v>
      </c>
      <c r="J7" s="424"/>
      <c r="K7" s="425" t="str">
        <f>": " &amp; VLOOKUP($Y$5*9-7,Ruang[],5,0)</f>
        <v>: R1</v>
      </c>
      <c r="L7" s="425"/>
      <c r="M7" s="425"/>
      <c r="N7" s="425"/>
      <c r="O7" s="426"/>
      <c r="P7" s="49"/>
      <c r="Q7" s="423" t="s">
        <v>18</v>
      </c>
      <c r="R7" s="424"/>
      <c r="S7" s="425" t="str">
        <f>": " &amp; VLOOKUP($Y$5*9-6,Ruang[],5,0)</f>
        <v>: R1</v>
      </c>
      <c r="T7" s="425"/>
      <c r="U7" s="425"/>
      <c r="V7" s="425"/>
      <c r="W7" s="426"/>
      <c r="X7" s="175"/>
      <c r="Y7" s="456"/>
      <c r="Z7" s="176"/>
      <c r="AA7" s="176"/>
    </row>
    <row r="8" spans="1:27" ht="15.75" customHeight="1" x14ac:dyDescent="0.3">
      <c r="A8" s="429" t="s">
        <v>10</v>
      </c>
      <c r="B8" s="430"/>
      <c r="C8" s="425" t="str">
        <f>": " &amp; VLOOKUP($Y$5*9-8,Ruang[],2,0)</f>
        <v>: JIRA SALZABILAH</v>
      </c>
      <c r="D8" s="425"/>
      <c r="E8" s="425"/>
      <c r="F8" s="425"/>
      <c r="G8" s="426"/>
      <c r="H8" s="49"/>
      <c r="I8" s="429" t="s">
        <v>10</v>
      </c>
      <c r="J8" s="430"/>
      <c r="K8" s="425" t="str">
        <f>": " &amp; VLOOKUP($Y$5*9-7,Ruang[],2,0)</f>
        <v>: KHAIRUL SALEH</v>
      </c>
      <c r="L8" s="425"/>
      <c r="M8" s="425"/>
      <c r="N8" s="425"/>
      <c r="O8" s="426"/>
      <c r="P8" s="49"/>
      <c r="Q8" s="429" t="s">
        <v>10</v>
      </c>
      <c r="R8" s="430"/>
      <c r="S8" s="425" t="str">
        <f>": " &amp; VLOOKUP($Y$5*9-6,Ruang[],2,0)</f>
        <v>: M. ALBI FACHRIAN</v>
      </c>
      <c r="T8" s="425"/>
      <c r="U8" s="425"/>
      <c r="V8" s="425"/>
      <c r="W8" s="426"/>
      <c r="X8" s="175"/>
      <c r="Y8" s="176"/>
      <c r="Z8" s="176"/>
      <c r="AA8" s="176"/>
    </row>
    <row r="9" spans="1:27" ht="15.75" customHeight="1" x14ac:dyDescent="0.3">
      <c r="A9" s="427" t="s">
        <v>73</v>
      </c>
      <c r="B9" s="428"/>
      <c r="C9" s="425" t="str">
        <f>": " &amp; VLOOKUP($Y$5*9-8,Ruang[],4,0)</f>
        <v>: 19</v>
      </c>
      <c r="D9" s="425"/>
      <c r="E9" s="425"/>
      <c r="F9" s="425"/>
      <c r="G9" s="426"/>
      <c r="H9" s="49"/>
      <c r="I9" s="427" t="s">
        <v>73</v>
      </c>
      <c r="J9" s="428"/>
      <c r="K9" s="425" t="str">
        <f>": " &amp; VLOOKUP($Y$5*9-7,Ruang[],4,0)</f>
        <v>: 20</v>
      </c>
      <c r="L9" s="425"/>
      <c r="M9" s="425"/>
      <c r="N9" s="425"/>
      <c r="O9" s="426"/>
      <c r="P9" s="49"/>
      <c r="Q9" s="427" t="s">
        <v>73</v>
      </c>
      <c r="R9" s="428"/>
      <c r="S9" s="425" t="str">
        <f>": " &amp; VLOOKUP($Y$5*9-6,Ruang[],4,0)</f>
        <v>: 21</v>
      </c>
      <c r="T9" s="425"/>
      <c r="U9" s="425"/>
      <c r="V9" s="425"/>
      <c r="W9" s="426"/>
      <c r="X9" s="175"/>
      <c r="Y9" s="176" t="s">
        <v>74</v>
      </c>
      <c r="Z9" s="190">
        <f ca="1">NOW()</f>
        <v>45806.322848495372</v>
      </c>
      <c r="AA9" s="176"/>
    </row>
    <row r="10" spans="1:27" ht="15.75" customHeight="1" x14ac:dyDescent="0.3">
      <c r="A10" s="423" t="s">
        <v>13</v>
      </c>
      <c r="B10" s="424"/>
      <c r="C10" s="425" t="str">
        <f>": " &amp; VLOOKUP($Y$5*9-8,Ruang[],3,0)</f>
        <v>: 8</v>
      </c>
      <c r="D10" s="425"/>
      <c r="E10" s="425"/>
      <c r="F10" s="425"/>
      <c r="G10" s="426"/>
      <c r="H10" s="49"/>
      <c r="I10" s="423" t="s">
        <v>13</v>
      </c>
      <c r="J10" s="424"/>
      <c r="K10" s="425" t="str">
        <f>": " &amp; VLOOKUP($Y$5*9-7,Ruang[],3,0)</f>
        <v>: 8</v>
      </c>
      <c r="L10" s="425"/>
      <c r="M10" s="425"/>
      <c r="N10" s="425"/>
      <c r="O10" s="426"/>
      <c r="P10" s="49"/>
      <c r="Q10" s="423" t="s">
        <v>13</v>
      </c>
      <c r="R10" s="424"/>
      <c r="S10" s="425" t="str">
        <f>": " &amp; VLOOKUP($Y$5*9-6,Ruang[],3,0)</f>
        <v>: 8</v>
      </c>
      <c r="T10" s="425"/>
      <c r="U10" s="425"/>
      <c r="V10" s="425"/>
      <c r="W10" s="426"/>
      <c r="X10" s="178"/>
      <c r="Y10" s="179"/>
      <c r="Z10" s="179"/>
      <c r="AA10" s="179"/>
    </row>
    <row r="11" spans="1:27" ht="12.75" customHeight="1" x14ac:dyDescent="0.3">
      <c r="A11" s="59"/>
      <c r="B11" s="60"/>
      <c r="C11" s="431" t="str">
        <f ca="1">MENU!$E$10 &amp; ", " &amp; TEXT($Z$9,"dd-mm-yyyy")</f>
        <v>Nipah Panjang, 29-05-2025</v>
      </c>
      <c r="D11" s="431"/>
      <c r="E11" s="431"/>
      <c r="F11" s="431"/>
      <c r="G11" s="432"/>
      <c r="H11" s="49"/>
      <c r="I11" s="59"/>
      <c r="J11" s="60"/>
      <c r="K11" s="431" t="str">
        <f ca="1">MENU!$E$10 &amp; ", " &amp; TEXT($Z$9,"dd-mm-yyyy")</f>
        <v>Nipah Panjang, 29-05-2025</v>
      </c>
      <c r="L11" s="431"/>
      <c r="M11" s="431"/>
      <c r="N11" s="431"/>
      <c r="O11" s="432"/>
      <c r="P11" s="49"/>
      <c r="Q11" s="59"/>
      <c r="R11" s="60"/>
      <c r="S11" s="431" t="str">
        <f ca="1">MENU!$E$10 &amp; ", " &amp; TEXT($Z$9,"dd-mm-yyyy")</f>
        <v>Nipah Panjang, 29-05-2025</v>
      </c>
      <c r="T11" s="431"/>
      <c r="U11" s="431"/>
      <c r="V11" s="431"/>
      <c r="W11" s="432"/>
      <c r="X11" s="180"/>
      <c r="Y11" s="181"/>
      <c r="Z11" s="181"/>
      <c r="AA11" s="181"/>
    </row>
    <row r="12" spans="1:27" ht="12.75" customHeight="1" x14ac:dyDescent="0.3">
      <c r="A12" s="63"/>
      <c r="B12" s="60"/>
      <c r="C12" s="431" t="s">
        <v>75</v>
      </c>
      <c r="D12" s="431"/>
      <c r="E12" s="431"/>
      <c r="F12" s="431"/>
      <c r="G12" s="432"/>
      <c r="H12" s="49"/>
      <c r="I12" s="63"/>
      <c r="J12" s="60"/>
      <c r="K12" s="431" t="s">
        <v>75</v>
      </c>
      <c r="L12" s="431"/>
      <c r="M12" s="431"/>
      <c r="N12" s="431"/>
      <c r="O12" s="432"/>
      <c r="P12" s="49"/>
      <c r="Q12" s="63"/>
      <c r="R12" s="60"/>
      <c r="S12" s="431" t="s">
        <v>75</v>
      </c>
      <c r="T12" s="431"/>
      <c r="U12" s="431"/>
      <c r="V12" s="431"/>
      <c r="W12" s="432"/>
      <c r="X12" s="182"/>
      <c r="Y12" s="183"/>
      <c r="Z12" s="176"/>
      <c r="AA12" s="184"/>
    </row>
    <row r="13" spans="1:27" ht="12.75" customHeight="1" x14ac:dyDescent="0.3">
      <c r="A13" s="64"/>
      <c r="B13" s="60"/>
      <c r="C13" s="444"/>
      <c r="D13" s="444"/>
      <c r="E13" s="444"/>
      <c r="F13" s="444"/>
      <c r="G13" s="445"/>
      <c r="H13" s="49"/>
      <c r="I13" s="64"/>
      <c r="J13" s="60"/>
      <c r="K13" s="444"/>
      <c r="L13" s="444"/>
      <c r="M13" s="444"/>
      <c r="N13" s="444"/>
      <c r="O13" s="445"/>
      <c r="P13" s="49"/>
      <c r="Q13" s="64"/>
      <c r="R13" s="60"/>
      <c r="S13" s="444"/>
      <c r="T13" s="444"/>
      <c r="U13" s="444"/>
      <c r="V13" s="444"/>
      <c r="W13" s="445"/>
      <c r="X13" s="175"/>
      <c r="Y13" s="176"/>
      <c r="Z13" s="176"/>
      <c r="AA13" s="176"/>
    </row>
    <row r="14" spans="1:27" ht="12.75" customHeight="1" x14ac:dyDescent="0.3">
      <c r="A14" s="59"/>
      <c r="B14" s="60"/>
      <c r="C14" s="444"/>
      <c r="D14" s="444"/>
      <c r="E14" s="444"/>
      <c r="F14" s="444"/>
      <c r="G14" s="445"/>
      <c r="H14" s="49"/>
      <c r="I14" s="59"/>
      <c r="J14" s="60"/>
      <c r="K14" s="444"/>
      <c r="L14" s="444"/>
      <c r="M14" s="444"/>
      <c r="N14" s="444"/>
      <c r="O14" s="445"/>
      <c r="P14" s="49"/>
      <c r="Q14" s="59"/>
      <c r="R14" s="60"/>
      <c r="S14" s="444"/>
      <c r="T14" s="444"/>
      <c r="U14" s="444"/>
      <c r="V14" s="444"/>
      <c r="W14" s="445"/>
      <c r="X14" s="175"/>
      <c r="Y14" s="176"/>
      <c r="Z14" s="176"/>
      <c r="AA14" s="176"/>
    </row>
    <row r="15" spans="1:27" ht="12.75" customHeight="1" x14ac:dyDescent="0.3">
      <c r="A15" s="63"/>
      <c r="B15" s="60"/>
      <c r="C15" s="446" t="str">
        <f>MENU!$E$18</f>
        <v>MASJIDIN, S.Pd.I</v>
      </c>
      <c r="D15" s="446"/>
      <c r="E15" s="446"/>
      <c r="F15" s="446"/>
      <c r="G15" s="447"/>
      <c r="H15" s="49"/>
      <c r="I15" s="63"/>
      <c r="J15" s="60"/>
      <c r="K15" s="446" t="str">
        <f>MENU!$E$18</f>
        <v>MASJIDIN, S.Pd.I</v>
      </c>
      <c r="L15" s="446"/>
      <c r="M15" s="446"/>
      <c r="N15" s="446"/>
      <c r="O15" s="447"/>
      <c r="P15" s="49"/>
      <c r="Q15" s="63"/>
      <c r="R15" s="60"/>
      <c r="S15" s="446" t="str">
        <f>MENU!$E$18</f>
        <v>MASJIDIN, S.Pd.I</v>
      </c>
      <c r="T15" s="446"/>
      <c r="U15" s="446"/>
      <c r="V15" s="446"/>
      <c r="W15" s="447"/>
      <c r="X15" s="175"/>
      <c r="Y15" s="176"/>
      <c r="Z15" s="176"/>
      <c r="AA15" s="176"/>
    </row>
    <row r="16" spans="1:27" ht="12.75" customHeight="1" thickBot="1" x14ac:dyDescent="0.35">
      <c r="A16" s="64"/>
      <c r="B16" s="60"/>
      <c r="C16" s="431" t="str">
        <f>"NIP. " &amp; MENU!$E$20</f>
        <v>NIP. 19780925 200801 1 004</v>
      </c>
      <c r="D16" s="431"/>
      <c r="E16" s="431"/>
      <c r="F16" s="431"/>
      <c r="G16" s="432"/>
      <c r="H16" s="49"/>
      <c r="I16" s="64"/>
      <c r="J16" s="60"/>
      <c r="K16" s="439" t="str">
        <f>"NIP. " &amp; MENU!$E$20</f>
        <v>NIP. 19780925 200801 1 004</v>
      </c>
      <c r="L16" s="439"/>
      <c r="M16" s="439"/>
      <c r="N16" s="439"/>
      <c r="O16" s="440"/>
      <c r="P16" s="49"/>
      <c r="Q16" s="64"/>
      <c r="R16" s="60"/>
      <c r="S16" s="439" t="str">
        <f>"NIP. " &amp; MENU!$E$20</f>
        <v>NIP. 19780925 200801 1 004</v>
      </c>
      <c r="T16" s="439"/>
      <c r="U16" s="439"/>
      <c r="V16" s="439"/>
      <c r="W16" s="440"/>
      <c r="X16" s="175"/>
      <c r="Y16" s="176"/>
      <c r="Z16" s="176"/>
      <c r="AA16" s="176"/>
    </row>
    <row r="17" spans="1:27" ht="12.75" customHeight="1" x14ac:dyDescent="0.3">
      <c r="A17" s="448" t="s">
        <v>201</v>
      </c>
      <c r="B17" s="449"/>
      <c r="C17" s="449"/>
      <c r="D17" s="449"/>
      <c r="E17" s="449"/>
      <c r="F17" s="449"/>
      <c r="G17" s="450"/>
      <c r="H17" s="49"/>
      <c r="I17" s="448" t="s">
        <v>201</v>
      </c>
      <c r="J17" s="449"/>
      <c r="K17" s="449"/>
      <c r="L17" s="449"/>
      <c r="M17" s="449"/>
      <c r="N17" s="449"/>
      <c r="O17" s="450"/>
      <c r="P17" s="49"/>
      <c r="Q17" s="448" t="s">
        <v>201</v>
      </c>
      <c r="R17" s="449"/>
      <c r="S17" s="449"/>
      <c r="T17" s="449"/>
      <c r="U17" s="449"/>
      <c r="V17" s="449"/>
      <c r="W17" s="450"/>
      <c r="X17" s="175"/>
      <c r="Y17" s="176"/>
      <c r="Z17" s="176"/>
      <c r="AA17" s="176"/>
    </row>
    <row r="18" spans="1:27" ht="12.75" customHeight="1" thickBot="1" x14ac:dyDescent="0.35">
      <c r="A18" s="451"/>
      <c r="B18" s="452"/>
      <c r="C18" s="452"/>
      <c r="D18" s="452"/>
      <c r="E18" s="452"/>
      <c r="F18" s="452"/>
      <c r="G18" s="453"/>
      <c r="H18" s="49"/>
      <c r="I18" s="451"/>
      <c r="J18" s="452"/>
      <c r="K18" s="452"/>
      <c r="L18" s="452"/>
      <c r="M18" s="452"/>
      <c r="N18" s="452"/>
      <c r="O18" s="453"/>
      <c r="P18" s="49"/>
      <c r="Q18" s="451"/>
      <c r="R18" s="452"/>
      <c r="S18" s="452"/>
      <c r="T18" s="452"/>
      <c r="U18" s="452"/>
      <c r="V18" s="452"/>
      <c r="W18" s="453"/>
      <c r="X18" s="175"/>
      <c r="Y18" s="185"/>
      <c r="Z18" s="185"/>
      <c r="AA18" s="176"/>
    </row>
    <row r="19" spans="1:27" ht="27" customHeight="1" thickBot="1" x14ac:dyDescent="0.3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258"/>
      <c r="Y19" s="179"/>
      <c r="Z19" s="179"/>
      <c r="AA19" s="179"/>
    </row>
    <row r="20" spans="1:27" ht="22.5" customHeight="1" x14ac:dyDescent="0.3">
      <c r="A20" s="433" t="s">
        <v>72</v>
      </c>
      <c r="B20" s="434"/>
      <c r="C20" s="434"/>
      <c r="D20" s="434"/>
      <c r="E20" s="434"/>
      <c r="F20" s="434"/>
      <c r="G20" s="435"/>
      <c r="H20" s="49"/>
      <c r="I20" s="433" t="s">
        <v>72</v>
      </c>
      <c r="J20" s="434"/>
      <c r="K20" s="434"/>
      <c r="L20" s="434"/>
      <c r="M20" s="434"/>
      <c r="N20" s="434"/>
      <c r="O20" s="435"/>
      <c r="P20" s="49"/>
      <c r="Q20" s="433" t="s">
        <v>72</v>
      </c>
      <c r="R20" s="434"/>
      <c r="S20" s="434"/>
      <c r="T20" s="434"/>
      <c r="U20" s="434"/>
      <c r="V20" s="434"/>
      <c r="W20" s="435"/>
      <c r="X20" s="186"/>
      <c r="Y20" s="185"/>
      <c r="Z20" s="257"/>
      <c r="AA20" s="184"/>
    </row>
    <row r="21" spans="1:27" ht="12.75" customHeight="1" x14ac:dyDescent="0.3">
      <c r="A21" s="436"/>
      <c r="B21" s="437"/>
      <c r="C21" s="437"/>
      <c r="D21" s="437"/>
      <c r="E21" s="437"/>
      <c r="F21" s="437"/>
      <c r="G21" s="438"/>
      <c r="H21" s="49"/>
      <c r="I21" s="436"/>
      <c r="J21" s="437"/>
      <c r="K21" s="437"/>
      <c r="L21" s="437"/>
      <c r="M21" s="437"/>
      <c r="N21" s="437"/>
      <c r="O21" s="438"/>
      <c r="P21" s="49"/>
      <c r="Q21" s="436"/>
      <c r="R21" s="437"/>
      <c r="S21" s="437"/>
      <c r="T21" s="437"/>
      <c r="U21" s="437"/>
      <c r="V21" s="437"/>
      <c r="W21" s="438"/>
      <c r="X21" s="175"/>
      <c r="Y21" s="176"/>
      <c r="Z21" s="176"/>
      <c r="AA21" s="176"/>
    </row>
    <row r="22" spans="1:27" ht="13.5" customHeight="1" x14ac:dyDescent="0.3">
      <c r="A22" s="441" t="str">
        <f>MENU!$E$14</f>
        <v>Penilaian Akhir Semester (PAS)</v>
      </c>
      <c r="B22" s="442"/>
      <c r="C22" s="442"/>
      <c r="D22" s="442"/>
      <c r="E22" s="442"/>
      <c r="F22" s="442"/>
      <c r="G22" s="443"/>
      <c r="H22" s="49"/>
      <c r="I22" s="441" t="str">
        <f>MENU!$E$14</f>
        <v>Penilaian Akhir Semester (PAS)</v>
      </c>
      <c r="J22" s="442"/>
      <c r="K22" s="442"/>
      <c r="L22" s="442"/>
      <c r="M22" s="442"/>
      <c r="N22" s="442"/>
      <c r="O22" s="443"/>
      <c r="P22" s="49"/>
      <c r="Q22" s="441" t="str">
        <f>MENU!$E$14</f>
        <v>Penilaian Akhir Semester (PAS)</v>
      </c>
      <c r="R22" s="442"/>
      <c r="S22" s="442"/>
      <c r="T22" s="442"/>
      <c r="U22" s="442"/>
      <c r="V22" s="442"/>
      <c r="W22" s="443"/>
      <c r="X22" s="187"/>
      <c r="Y22" s="184"/>
      <c r="Z22" s="188"/>
      <c r="AA22" s="184"/>
    </row>
    <row r="23" spans="1:27" ht="12.75" customHeight="1" x14ac:dyDescent="0.3">
      <c r="A23" s="417" t="str">
        <f>MENU!$E$4</f>
        <v>SMPN 15 Tanjab Timur</v>
      </c>
      <c r="B23" s="418"/>
      <c r="C23" s="418"/>
      <c r="D23" s="418"/>
      <c r="E23" s="418"/>
      <c r="F23" s="418"/>
      <c r="G23" s="419"/>
      <c r="H23" s="49"/>
      <c r="I23" s="417" t="str">
        <f>MENU!$E$4</f>
        <v>SMPN 15 Tanjab Timur</v>
      </c>
      <c r="J23" s="418"/>
      <c r="K23" s="418"/>
      <c r="L23" s="418"/>
      <c r="M23" s="418"/>
      <c r="N23" s="418"/>
      <c r="O23" s="419"/>
      <c r="P23" s="49"/>
      <c r="Q23" s="417" t="str">
        <f>MENU!$E$4</f>
        <v>SMPN 15 Tanjab Timur</v>
      </c>
      <c r="R23" s="418"/>
      <c r="S23" s="418"/>
      <c r="T23" s="418"/>
      <c r="U23" s="418"/>
      <c r="V23" s="418"/>
      <c r="W23" s="419"/>
      <c r="X23" s="182"/>
      <c r="Y23" s="184"/>
      <c r="Z23" s="184"/>
      <c r="AA23" s="184"/>
    </row>
    <row r="24" spans="1:27" ht="12.75" customHeight="1" thickBot="1" x14ac:dyDescent="0.35">
      <c r="A24" s="420"/>
      <c r="B24" s="421"/>
      <c r="C24" s="421"/>
      <c r="D24" s="421"/>
      <c r="E24" s="421"/>
      <c r="F24" s="421"/>
      <c r="G24" s="422"/>
      <c r="H24" s="49"/>
      <c r="I24" s="420"/>
      <c r="J24" s="421"/>
      <c r="K24" s="421"/>
      <c r="L24" s="421"/>
      <c r="M24" s="421"/>
      <c r="N24" s="421"/>
      <c r="O24" s="422"/>
      <c r="P24" s="49"/>
      <c r="Q24" s="420"/>
      <c r="R24" s="421"/>
      <c r="S24" s="421"/>
      <c r="T24" s="421"/>
      <c r="U24" s="421"/>
      <c r="V24" s="421"/>
      <c r="W24" s="422"/>
      <c r="X24" s="182"/>
      <c r="Y24" s="176" t="s">
        <v>77</v>
      </c>
      <c r="Z24" s="191">
        <v>1</v>
      </c>
      <c r="AA24" s="184"/>
    </row>
    <row r="25" spans="1:27" ht="12.75" customHeight="1" thickTop="1" x14ac:dyDescent="0.3">
      <c r="A25" s="59"/>
      <c r="B25" s="60"/>
      <c r="C25" s="60"/>
      <c r="D25" s="60"/>
      <c r="E25" s="61"/>
      <c r="F25" s="60"/>
      <c r="G25" s="62"/>
      <c r="H25" s="49"/>
      <c r="I25" s="59"/>
      <c r="J25" s="60"/>
      <c r="K25" s="60"/>
      <c r="L25" s="60"/>
      <c r="M25" s="61"/>
      <c r="N25" s="60"/>
      <c r="O25" s="62"/>
      <c r="P25" s="49"/>
      <c r="Q25" s="59"/>
      <c r="R25" s="60"/>
      <c r="S25" s="60"/>
      <c r="T25" s="60"/>
      <c r="U25" s="61"/>
      <c r="V25" s="60"/>
      <c r="W25" s="62"/>
      <c r="X25" s="175"/>
      <c r="Y25" s="176" t="s">
        <v>78</v>
      </c>
      <c r="Z25" s="191" t="s">
        <v>79</v>
      </c>
      <c r="AA25" s="176"/>
    </row>
    <row r="26" spans="1:27" ht="15.75" customHeight="1" x14ac:dyDescent="0.3">
      <c r="A26" s="423" t="s">
        <v>18</v>
      </c>
      <c r="B26" s="424"/>
      <c r="C26" s="425" t="str">
        <f>": " &amp; VLOOKUP($Y$5*9-5,Ruang[],5,0)</f>
        <v>: R1</v>
      </c>
      <c r="D26" s="425"/>
      <c r="E26" s="425"/>
      <c r="F26" s="425"/>
      <c r="G26" s="426"/>
      <c r="H26" s="49"/>
      <c r="I26" s="423" t="s">
        <v>18</v>
      </c>
      <c r="J26" s="424"/>
      <c r="K26" s="425" t="str">
        <f>": " &amp; VLOOKUP($Y$5*9-4,Ruang[],5,0)</f>
        <v>: R3</v>
      </c>
      <c r="L26" s="425"/>
      <c r="M26" s="425"/>
      <c r="N26" s="425"/>
      <c r="O26" s="426"/>
      <c r="P26" s="49"/>
      <c r="Q26" s="423" t="s">
        <v>18</v>
      </c>
      <c r="R26" s="424"/>
      <c r="S26" s="425" t="str">
        <f>": " &amp; VLOOKUP($Y$5*9-3,Ruang[],5,0)</f>
        <v>: R2</v>
      </c>
      <c r="T26" s="425"/>
      <c r="U26" s="425"/>
      <c r="V26" s="425"/>
      <c r="W26" s="426"/>
      <c r="X26" s="178"/>
      <c r="Y26" s="179"/>
      <c r="Z26" s="179"/>
      <c r="AA26" s="179"/>
    </row>
    <row r="27" spans="1:27" ht="15.75" customHeight="1" x14ac:dyDescent="0.3">
      <c r="A27" s="429" t="s">
        <v>10</v>
      </c>
      <c r="B27" s="430"/>
      <c r="C27" s="425" t="str">
        <f>": " &amp; VLOOKUP($Y$5*9-5,Ruang[],2,0)</f>
        <v>: M. FAQIH AL-GHIFARI</v>
      </c>
      <c r="D27" s="425"/>
      <c r="E27" s="425"/>
      <c r="F27" s="425"/>
      <c r="G27" s="426"/>
      <c r="H27" s="49"/>
      <c r="I27" s="429" t="s">
        <v>10</v>
      </c>
      <c r="J27" s="430"/>
      <c r="K27" s="425" t="str">
        <f>": " &amp; VLOOKUP($Y$5*9-4,Ruang[],2,0)</f>
        <v>: M. FAUSAN</v>
      </c>
      <c r="L27" s="425"/>
      <c r="M27" s="425"/>
      <c r="N27" s="425"/>
      <c r="O27" s="426"/>
      <c r="P27" s="49"/>
      <c r="Q27" s="429" t="s">
        <v>10</v>
      </c>
      <c r="R27" s="430"/>
      <c r="S27" s="425" t="str">
        <f>": " &amp; VLOOKUP($Y$5*9-3,Ruang[],2,0)</f>
        <v>: MUHAMMAD HAIRUL</v>
      </c>
      <c r="T27" s="425"/>
      <c r="U27" s="425"/>
      <c r="V27" s="425"/>
      <c r="W27" s="426"/>
      <c r="X27" s="175"/>
      <c r="Y27" s="176"/>
      <c r="Z27" s="176"/>
      <c r="AA27" s="176"/>
    </row>
    <row r="28" spans="1:27" ht="15.75" customHeight="1" x14ac:dyDescent="0.3">
      <c r="A28" s="427" t="s">
        <v>73</v>
      </c>
      <c r="B28" s="428"/>
      <c r="C28" s="425" t="str">
        <f>": " &amp; VLOOKUP($Y$5*9-5,Ruang[],4,0)</f>
        <v>: 22</v>
      </c>
      <c r="D28" s="425"/>
      <c r="E28" s="425"/>
      <c r="F28" s="425"/>
      <c r="G28" s="426"/>
      <c r="H28" s="49"/>
      <c r="I28" s="427" t="s">
        <v>73</v>
      </c>
      <c r="J28" s="428"/>
      <c r="K28" s="425" t="str">
        <f>": " &amp; VLOOKUP($Y$5*9-4,Ruang[],4,0)</f>
        <v>: 23</v>
      </c>
      <c r="L28" s="425"/>
      <c r="M28" s="425"/>
      <c r="N28" s="425"/>
      <c r="O28" s="426"/>
      <c r="P28" s="49"/>
      <c r="Q28" s="427" t="s">
        <v>73</v>
      </c>
      <c r="R28" s="428"/>
      <c r="S28" s="425" t="str">
        <f>": " &amp; VLOOKUP($Y$5*9-3,Ruang[],4,0)</f>
        <v>: 24</v>
      </c>
      <c r="T28" s="425"/>
      <c r="U28" s="425"/>
      <c r="V28" s="425"/>
      <c r="W28" s="426"/>
      <c r="X28" s="175"/>
      <c r="Y28" s="176"/>
      <c r="Z28" s="176"/>
      <c r="AA28" s="176"/>
    </row>
    <row r="29" spans="1:27" ht="15.75" customHeight="1" x14ac:dyDescent="0.3">
      <c r="A29" s="423" t="s">
        <v>13</v>
      </c>
      <c r="B29" s="424"/>
      <c r="C29" s="425" t="str">
        <f>": " &amp; VLOOKUP($Y$5*9-5,Ruang[],3,0)</f>
        <v>: 8</v>
      </c>
      <c r="D29" s="425"/>
      <c r="E29" s="425"/>
      <c r="F29" s="425"/>
      <c r="G29" s="426"/>
      <c r="H29" s="49"/>
      <c r="I29" s="423" t="s">
        <v>13</v>
      </c>
      <c r="J29" s="424"/>
      <c r="K29" s="425" t="str">
        <f>": " &amp; VLOOKUP($Y$5*9-4,Ruang[],3,0)</f>
        <v>: 8</v>
      </c>
      <c r="L29" s="425"/>
      <c r="M29" s="425"/>
      <c r="N29" s="425"/>
      <c r="O29" s="426"/>
      <c r="P29" s="49"/>
      <c r="Q29" s="423" t="s">
        <v>13</v>
      </c>
      <c r="R29" s="424"/>
      <c r="S29" s="425" t="str">
        <f>": " &amp; VLOOKUP($Y$5*9-3,Ruang[],3,0)</f>
        <v>: 8</v>
      </c>
      <c r="T29" s="425"/>
      <c r="U29" s="425"/>
      <c r="V29" s="425"/>
      <c r="W29" s="426"/>
      <c r="X29" s="175"/>
      <c r="Y29" s="176"/>
      <c r="Z29" s="176"/>
      <c r="AA29" s="176"/>
    </row>
    <row r="30" spans="1:27" ht="12.75" customHeight="1" x14ac:dyDescent="0.3">
      <c r="A30" s="59"/>
      <c r="B30" s="60"/>
      <c r="C30" s="431" t="str">
        <f ca="1">MENU!$E$10 &amp; ", " &amp; TEXT($Z$9,"dd-mm-yyyy")</f>
        <v>Nipah Panjang, 29-05-2025</v>
      </c>
      <c r="D30" s="431"/>
      <c r="E30" s="431"/>
      <c r="F30" s="431"/>
      <c r="G30" s="432"/>
      <c r="H30" s="49"/>
      <c r="I30" s="59"/>
      <c r="J30" s="60"/>
      <c r="K30" s="431" t="str">
        <f ca="1">MENU!$E$10 &amp; ", " &amp; TEXT($Z$9,"dd-mm-yyyy")</f>
        <v>Nipah Panjang, 29-05-2025</v>
      </c>
      <c r="L30" s="431"/>
      <c r="M30" s="431"/>
      <c r="N30" s="431"/>
      <c r="O30" s="432"/>
      <c r="P30" s="49"/>
      <c r="Q30" s="59"/>
      <c r="R30" s="60"/>
      <c r="S30" s="431" t="str">
        <f ca="1">MENU!$E$10 &amp; ", " &amp; TEXT($Z$9,"dd-mm-yyyy")</f>
        <v>Nipah Panjang, 29-05-2025</v>
      </c>
      <c r="T30" s="431"/>
      <c r="U30" s="431"/>
      <c r="V30" s="431"/>
      <c r="W30" s="432"/>
      <c r="X30" s="175"/>
      <c r="Y30" s="176"/>
      <c r="Z30" s="176"/>
      <c r="AA30" s="176"/>
    </row>
    <row r="31" spans="1:27" ht="12.75" customHeight="1" x14ac:dyDescent="0.3">
      <c r="A31" s="63"/>
      <c r="B31" s="60"/>
      <c r="C31" s="431" t="s">
        <v>75</v>
      </c>
      <c r="D31" s="431"/>
      <c r="E31" s="431"/>
      <c r="F31" s="431"/>
      <c r="G31" s="432"/>
      <c r="H31" s="49"/>
      <c r="I31" s="63"/>
      <c r="J31" s="60"/>
      <c r="K31" s="431" t="s">
        <v>75</v>
      </c>
      <c r="L31" s="431"/>
      <c r="M31" s="431"/>
      <c r="N31" s="431"/>
      <c r="O31" s="432"/>
      <c r="P31" s="49"/>
      <c r="Q31" s="63"/>
      <c r="R31" s="60"/>
      <c r="S31" s="431" t="s">
        <v>75</v>
      </c>
      <c r="T31" s="431"/>
      <c r="U31" s="431"/>
      <c r="V31" s="431"/>
      <c r="W31" s="432"/>
      <c r="X31" s="175"/>
      <c r="Y31" s="176"/>
      <c r="Z31" s="176"/>
      <c r="AA31" s="176"/>
    </row>
    <row r="32" spans="1:27" ht="12.75" customHeight="1" x14ac:dyDescent="0.3">
      <c r="A32" s="64"/>
      <c r="B32" s="60"/>
      <c r="C32" s="444"/>
      <c r="D32" s="444"/>
      <c r="E32" s="444"/>
      <c r="F32" s="444"/>
      <c r="G32" s="445"/>
      <c r="H32" s="49"/>
      <c r="I32" s="64"/>
      <c r="J32" s="60"/>
      <c r="K32" s="444"/>
      <c r="L32" s="444"/>
      <c r="M32" s="444"/>
      <c r="N32" s="444"/>
      <c r="O32" s="445"/>
      <c r="P32" s="49"/>
      <c r="Q32" s="64"/>
      <c r="R32" s="60"/>
      <c r="S32" s="444"/>
      <c r="T32" s="444"/>
      <c r="U32" s="444"/>
      <c r="V32" s="444"/>
      <c r="W32" s="445"/>
      <c r="X32" s="175"/>
      <c r="Y32" s="176"/>
      <c r="Z32" s="176"/>
      <c r="AA32" s="176"/>
    </row>
    <row r="33" spans="1:27" ht="12.75" customHeight="1" x14ac:dyDescent="0.3">
      <c r="A33" s="59"/>
      <c r="B33" s="60"/>
      <c r="C33" s="444"/>
      <c r="D33" s="444"/>
      <c r="E33" s="444"/>
      <c r="F33" s="444"/>
      <c r="G33" s="445"/>
      <c r="H33" s="49"/>
      <c r="I33" s="59"/>
      <c r="J33" s="60"/>
      <c r="K33" s="444"/>
      <c r="L33" s="444"/>
      <c r="M33" s="444"/>
      <c r="N33" s="444"/>
      <c r="O33" s="445"/>
      <c r="P33" s="49"/>
      <c r="Q33" s="59"/>
      <c r="R33" s="60"/>
      <c r="S33" s="444"/>
      <c r="T33" s="444"/>
      <c r="U33" s="444"/>
      <c r="V33" s="444"/>
      <c r="W33" s="445"/>
      <c r="X33" s="175"/>
      <c r="Y33" s="176"/>
      <c r="Z33" s="176"/>
      <c r="AA33" s="176"/>
    </row>
    <row r="34" spans="1:27" ht="12.75" customHeight="1" x14ac:dyDescent="0.3">
      <c r="A34" s="63"/>
      <c r="B34" s="60"/>
      <c r="C34" s="446" t="str">
        <f>MENU!$E$18</f>
        <v>MASJIDIN, S.Pd.I</v>
      </c>
      <c r="D34" s="446"/>
      <c r="E34" s="446"/>
      <c r="F34" s="446"/>
      <c r="G34" s="447"/>
      <c r="H34" s="49"/>
      <c r="I34" s="63"/>
      <c r="J34" s="60"/>
      <c r="K34" s="446" t="str">
        <f>MENU!$E$18</f>
        <v>MASJIDIN, S.Pd.I</v>
      </c>
      <c r="L34" s="446"/>
      <c r="M34" s="446"/>
      <c r="N34" s="446"/>
      <c r="O34" s="447"/>
      <c r="P34" s="49"/>
      <c r="Q34" s="63"/>
      <c r="R34" s="60"/>
      <c r="S34" s="446" t="str">
        <f>MENU!$E$18</f>
        <v>MASJIDIN, S.Pd.I</v>
      </c>
      <c r="T34" s="446"/>
      <c r="U34" s="446"/>
      <c r="V34" s="446"/>
      <c r="W34" s="447"/>
      <c r="X34" s="175"/>
      <c r="Y34" s="176"/>
      <c r="Z34" s="176"/>
      <c r="AA34" s="176"/>
    </row>
    <row r="35" spans="1:27" ht="12.75" customHeight="1" thickBot="1" x14ac:dyDescent="0.35">
      <c r="A35" s="64"/>
      <c r="B35" s="60"/>
      <c r="C35" s="439" t="str">
        <f>"NIP. " &amp; MENU!$E$20</f>
        <v>NIP. 19780925 200801 1 004</v>
      </c>
      <c r="D35" s="439"/>
      <c r="E35" s="439"/>
      <c r="F35" s="439"/>
      <c r="G35" s="440"/>
      <c r="H35" s="49"/>
      <c r="I35" s="64"/>
      <c r="J35" s="60"/>
      <c r="K35" s="439" t="str">
        <f>"NIP. " &amp; MENU!$E$20</f>
        <v>NIP. 19780925 200801 1 004</v>
      </c>
      <c r="L35" s="439"/>
      <c r="M35" s="439"/>
      <c r="N35" s="439"/>
      <c r="O35" s="440"/>
      <c r="P35" s="49"/>
      <c r="Q35" s="64"/>
      <c r="R35" s="60"/>
      <c r="S35" s="439" t="str">
        <f>"NIP. " &amp; MENU!$E$20</f>
        <v>NIP. 19780925 200801 1 004</v>
      </c>
      <c r="T35" s="439"/>
      <c r="U35" s="439"/>
      <c r="V35" s="439"/>
      <c r="W35" s="440"/>
      <c r="X35" s="175"/>
      <c r="Y35" s="176"/>
      <c r="Z35" s="176"/>
      <c r="AA35" s="176"/>
    </row>
    <row r="36" spans="1:27" ht="12.75" customHeight="1" x14ac:dyDescent="0.3">
      <c r="A36" s="448" t="s">
        <v>201</v>
      </c>
      <c r="B36" s="449"/>
      <c r="C36" s="449"/>
      <c r="D36" s="449"/>
      <c r="E36" s="449"/>
      <c r="F36" s="449"/>
      <c r="G36" s="450"/>
      <c r="H36" s="49"/>
      <c r="I36" s="448" t="s">
        <v>201</v>
      </c>
      <c r="J36" s="449"/>
      <c r="K36" s="449"/>
      <c r="L36" s="449"/>
      <c r="M36" s="449"/>
      <c r="N36" s="449"/>
      <c r="O36" s="450"/>
      <c r="P36" s="49"/>
      <c r="Q36" s="448" t="s">
        <v>201</v>
      </c>
      <c r="R36" s="449"/>
      <c r="S36" s="449"/>
      <c r="T36" s="449"/>
      <c r="U36" s="449"/>
      <c r="V36" s="449"/>
      <c r="W36" s="450"/>
      <c r="X36" s="175"/>
      <c r="Y36" s="176"/>
      <c r="Z36" s="176"/>
      <c r="AA36" s="176"/>
    </row>
    <row r="37" spans="1:27" ht="12.75" customHeight="1" thickBot="1" x14ac:dyDescent="0.35">
      <c r="A37" s="451"/>
      <c r="B37" s="452"/>
      <c r="C37" s="452"/>
      <c r="D37" s="452"/>
      <c r="E37" s="452"/>
      <c r="F37" s="452"/>
      <c r="G37" s="453"/>
      <c r="H37" s="49"/>
      <c r="I37" s="451"/>
      <c r="J37" s="452"/>
      <c r="K37" s="452"/>
      <c r="L37" s="452"/>
      <c r="M37" s="452"/>
      <c r="N37" s="452"/>
      <c r="O37" s="453"/>
      <c r="P37" s="49"/>
      <c r="Q37" s="451"/>
      <c r="R37" s="452"/>
      <c r="S37" s="452"/>
      <c r="T37" s="452"/>
      <c r="U37" s="452"/>
      <c r="V37" s="452"/>
      <c r="W37" s="453"/>
      <c r="X37" s="175"/>
      <c r="Y37" s="176"/>
      <c r="Z37" s="176"/>
      <c r="AA37" s="176"/>
    </row>
    <row r="38" spans="1:27" ht="27" customHeight="1" thickBot="1" x14ac:dyDescent="0.35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175"/>
      <c r="Y38" s="176"/>
      <c r="Z38" s="176"/>
      <c r="AA38" s="176"/>
    </row>
    <row r="39" spans="1:27" ht="22.5" customHeight="1" x14ac:dyDescent="0.3">
      <c r="A39" s="433" t="s">
        <v>72</v>
      </c>
      <c r="B39" s="434"/>
      <c r="C39" s="434"/>
      <c r="D39" s="434"/>
      <c r="E39" s="434"/>
      <c r="F39" s="434"/>
      <c r="G39" s="435"/>
      <c r="H39" s="49"/>
      <c r="I39" s="433" t="s">
        <v>72</v>
      </c>
      <c r="J39" s="434"/>
      <c r="K39" s="434"/>
      <c r="L39" s="434"/>
      <c r="M39" s="434"/>
      <c r="N39" s="434"/>
      <c r="O39" s="435"/>
      <c r="P39" s="49"/>
      <c r="Q39" s="433" t="s">
        <v>72</v>
      </c>
      <c r="R39" s="434"/>
      <c r="S39" s="434"/>
      <c r="T39" s="434"/>
      <c r="U39" s="434"/>
      <c r="V39" s="434"/>
      <c r="W39" s="435"/>
      <c r="X39" s="175"/>
      <c r="Y39" s="176"/>
      <c r="Z39" s="176"/>
      <c r="AA39" s="176"/>
    </row>
    <row r="40" spans="1:27" ht="12.75" customHeight="1" x14ac:dyDescent="0.3">
      <c r="A40" s="436"/>
      <c r="B40" s="437"/>
      <c r="C40" s="437"/>
      <c r="D40" s="437"/>
      <c r="E40" s="437"/>
      <c r="F40" s="437"/>
      <c r="G40" s="438"/>
      <c r="H40" s="49"/>
      <c r="I40" s="436"/>
      <c r="J40" s="437"/>
      <c r="K40" s="437"/>
      <c r="L40" s="437"/>
      <c r="M40" s="437"/>
      <c r="N40" s="437"/>
      <c r="O40" s="438"/>
      <c r="P40" s="49"/>
      <c r="Q40" s="436"/>
      <c r="R40" s="437"/>
      <c r="S40" s="437"/>
      <c r="T40" s="437"/>
      <c r="U40" s="437"/>
      <c r="V40" s="437"/>
      <c r="W40" s="438"/>
      <c r="X40" s="175"/>
      <c r="Y40" s="176"/>
      <c r="Z40" s="189"/>
      <c r="AA40" s="176"/>
    </row>
    <row r="41" spans="1:27" ht="13.5" customHeight="1" x14ac:dyDescent="0.3">
      <c r="A41" s="441" t="str">
        <f>MENU!$E$14</f>
        <v>Penilaian Akhir Semester (PAS)</v>
      </c>
      <c r="B41" s="442"/>
      <c r="C41" s="442"/>
      <c r="D41" s="442"/>
      <c r="E41" s="442"/>
      <c r="F41" s="442"/>
      <c r="G41" s="443"/>
      <c r="H41" s="49"/>
      <c r="I41" s="441" t="str">
        <f>MENU!$E$14</f>
        <v>Penilaian Akhir Semester (PAS)</v>
      </c>
      <c r="J41" s="442"/>
      <c r="K41" s="442"/>
      <c r="L41" s="442"/>
      <c r="M41" s="442"/>
      <c r="N41" s="442"/>
      <c r="O41" s="443"/>
      <c r="P41" s="49"/>
      <c r="Q41" s="441" t="str">
        <f>MENU!$E$14</f>
        <v>Penilaian Akhir Semester (PAS)</v>
      </c>
      <c r="R41" s="442"/>
      <c r="S41" s="442"/>
      <c r="T41" s="442"/>
      <c r="U41" s="442"/>
      <c r="V41" s="442"/>
      <c r="W41" s="443"/>
      <c r="X41" s="175"/>
      <c r="Y41" s="176"/>
      <c r="Z41" s="176"/>
      <c r="AA41" s="176"/>
    </row>
    <row r="42" spans="1:27" ht="12.75" customHeight="1" x14ac:dyDescent="0.3">
      <c r="A42" s="417" t="str">
        <f>MENU!$E$4</f>
        <v>SMPN 15 Tanjab Timur</v>
      </c>
      <c r="B42" s="418"/>
      <c r="C42" s="418"/>
      <c r="D42" s="418"/>
      <c r="E42" s="418"/>
      <c r="F42" s="418"/>
      <c r="G42" s="419"/>
      <c r="H42" s="49"/>
      <c r="I42" s="417" t="str">
        <f>MENU!$E$4</f>
        <v>SMPN 15 Tanjab Timur</v>
      </c>
      <c r="J42" s="418"/>
      <c r="K42" s="418"/>
      <c r="L42" s="418"/>
      <c r="M42" s="418"/>
      <c r="N42" s="418"/>
      <c r="O42" s="419"/>
      <c r="P42" s="49"/>
      <c r="Q42" s="417" t="str">
        <f>MENU!$E$4</f>
        <v>SMPN 15 Tanjab Timur</v>
      </c>
      <c r="R42" s="418"/>
      <c r="S42" s="418"/>
      <c r="T42" s="418"/>
      <c r="U42" s="418"/>
      <c r="V42" s="418"/>
      <c r="W42" s="419"/>
      <c r="X42" s="175"/>
      <c r="Y42" s="176"/>
      <c r="Z42" s="176"/>
      <c r="AA42" s="176"/>
    </row>
    <row r="43" spans="1:27" ht="12.75" customHeight="1" thickBot="1" x14ac:dyDescent="0.35">
      <c r="A43" s="420"/>
      <c r="B43" s="421"/>
      <c r="C43" s="421"/>
      <c r="D43" s="421"/>
      <c r="E43" s="421"/>
      <c r="F43" s="421"/>
      <c r="G43" s="422"/>
      <c r="H43" s="49"/>
      <c r="I43" s="420"/>
      <c r="J43" s="421"/>
      <c r="K43" s="421"/>
      <c r="L43" s="421"/>
      <c r="M43" s="421"/>
      <c r="N43" s="421"/>
      <c r="O43" s="422"/>
      <c r="P43" s="49"/>
      <c r="Q43" s="420"/>
      <c r="R43" s="421"/>
      <c r="S43" s="421"/>
      <c r="T43" s="421"/>
      <c r="U43" s="421"/>
      <c r="V43" s="421"/>
      <c r="W43" s="422"/>
      <c r="X43" s="175"/>
      <c r="Y43" s="176"/>
      <c r="Z43" s="176"/>
      <c r="AA43" s="176"/>
    </row>
    <row r="44" spans="1:27" ht="12.75" customHeight="1" thickTop="1" x14ac:dyDescent="0.3">
      <c r="A44" s="59"/>
      <c r="B44" s="60"/>
      <c r="C44" s="60"/>
      <c r="D44" s="60"/>
      <c r="E44" s="61"/>
      <c r="F44" s="60"/>
      <c r="G44" s="62"/>
      <c r="H44" s="49"/>
      <c r="I44" s="59"/>
      <c r="J44" s="60"/>
      <c r="K44" s="60"/>
      <c r="L44" s="60"/>
      <c r="M44" s="61"/>
      <c r="N44" s="60"/>
      <c r="O44" s="62"/>
      <c r="P44" s="49"/>
      <c r="Q44" s="59"/>
      <c r="R44" s="60"/>
      <c r="S44" s="60"/>
      <c r="T44" s="60"/>
      <c r="U44" s="61"/>
      <c r="V44" s="60"/>
      <c r="W44" s="62"/>
      <c r="X44" s="175"/>
      <c r="Y44" s="176"/>
      <c r="Z44" s="176"/>
      <c r="AA44" s="176"/>
    </row>
    <row r="45" spans="1:27" ht="15.75" customHeight="1" x14ac:dyDescent="0.3">
      <c r="A45" s="423" t="s">
        <v>18</v>
      </c>
      <c r="B45" s="424"/>
      <c r="C45" s="425" t="str">
        <f>": " &amp; VLOOKUP($Y$5*9-2,Ruang[],5,0)</f>
        <v>: R3</v>
      </c>
      <c r="D45" s="425"/>
      <c r="E45" s="425"/>
      <c r="F45" s="425"/>
      <c r="G45" s="426"/>
      <c r="H45" s="49"/>
      <c r="I45" s="423" t="s">
        <v>18</v>
      </c>
      <c r="J45" s="424"/>
      <c r="K45" s="425" t="str">
        <f>": " &amp; VLOOKUP($Y$5*9-1,Ruang[],5,0)</f>
        <v>: R3</v>
      </c>
      <c r="L45" s="425"/>
      <c r="M45" s="425"/>
      <c r="N45" s="425"/>
      <c r="O45" s="426"/>
      <c r="P45" s="49"/>
      <c r="Q45" s="423" t="s">
        <v>18</v>
      </c>
      <c r="R45" s="424"/>
      <c r="S45" s="425" t="str">
        <f>": " &amp; VLOOKUP($Y$5*9,Ruang[],5,0)</f>
        <v>: R2</v>
      </c>
      <c r="T45" s="425"/>
      <c r="U45" s="425"/>
      <c r="V45" s="425"/>
      <c r="W45" s="426"/>
      <c r="X45" s="175"/>
      <c r="Y45" s="176"/>
      <c r="Z45" s="176"/>
      <c r="AA45" s="176"/>
    </row>
    <row r="46" spans="1:27" ht="15.75" customHeight="1" x14ac:dyDescent="0.3">
      <c r="A46" s="429" t="s">
        <v>10</v>
      </c>
      <c r="B46" s="430"/>
      <c r="C46" s="425" t="str">
        <f>": " &amp; VLOOKUP($Y$5*9-2,Ruang[],2,0)</f>
        <v>: MUHAMMAD RIFAI</v>
      </c>
      <c r="D46" s="425"/>
      <c r="E46" s="425"/>
      <c r="F46" s="425"/>
      <c r="G46" s="426"/>
      <c r="H46" s="49"/>
      <c r="I46" s="429" t="s">
        <v>10</v>
      </c>
      <c r="J46" s="430"/>
      <c r="K46" s="425" t="str">
        <f>": " &amp; VLOOKUP($Y$5*9-1,Ruang[],2,0)</f>
        <v>: NUR EVA NUGRAHA JENG PUTRI</v>
      </c>
      <c r="L46" s="425"/>
      <c r="M46" s="425"/>
      <c r="N46" s="425"/>
      <c r="O46" s="426"/>
      <c r="P46" s="49"/>
      <c r="Q46" s="429" t="s">
        <v>10</v>
      </c>
      <c r="R46" s="430"/>
      <c r="S46" s="425" t="str">
        <f>": " &amp; VLOOKUP($Y$5*9,Ruang[],2,0)</f>
        <v>: RIDHO YOGI</v>
      </c>
      <c r="T46" s="425"/>
      <c r="U46" s="425"/>
      <c r="V46" s="425"/>
      <c r="W46" s="426"/>
      <c r="X46" s="175"/>
      <c r="Y46" s="176"/>
      <c r="Z46" s="176"/>
      <c r="AA46" s="176"/>
    </row>
    <row r="47" spans="1:27" ht="15.75" customHeight="1" x14ac:dyDescent="0.3">
      <c r="A47" s="427" t="s">
        <v>73</v>
      </c>
      <c r="B47" s="428"/>
      <c r="C47" s="425" t="str">
        <f>": " &amp; VLOOKUP($Y$5*9-2,Ruang[],4,0)</f>
        <v>: 25</v>
      </c>
      <c r="D47" s="425"/>
      <c r="E47" s="425"/>
      <c r="F47" s="425"/>
      <c r="G47" s="426"/>
      <c r="H47" s="49"/>
      <c r="I47" s="427" t="s">
        <v>73</v>
      </c>
      <c r="J47" s="428"/>
      <c r="K47" s="425" t="str">
        <f>": " &amp; VLOOKUP($Y$5*9-1,Ruang[],4,0)</f>
        <v>: 26</v>
      </c>
      <c r="L47" s="425"/>
      <c r="M47" s="425"/>
      <c r="N47" s="425"/>
      <c r="O47" s="426"/>
      <c r="P47" s="49"/>
      <c r="Q47" s="427" t="s">
        <v>73</v>
      </c>
      <c r="R47" s="428"/>
      <c r="S47" s="425" t="str">
        <f>": " &amp; VLOOKUP($Y$5*9,Ruang[],4,0)</f>
        <v>: 27</v>
      </c>
      <c r="T47" s="425"/>
      <c r="U47" s="425"/>
      <c r="V47" s="425"/>
      <c r="W47" s="426"/>
      <c r="X47" s="175"/>
      <c r="Y47" s="176"/>
      <c r="Z47" s="176"/>
      <c r="AA47" s="176"/>
    </row>
    <row r="48" spans="1:27" ht="15.75" customHeight="1" x14ac:dyDescent="0.3">
      <c r="A48" s="423" t="s">
        <v>13</v>
      </c>
      <c r="B48" s="424"/>
      <c r="C48" s="425" t="str">
        <f>": " &amp; VLOOKUP($Y$5*9-2,Ruang[],3,0)</f>
        <v>: 8</v>
      </c>
      <c r="D48" s="425"/>
      <c r="E48" s="425"/>
      <c r="F48" s="425"/>
      <c r="G48" s="426"/>
      <c r="H48" s="49"/>
      <c r="I48" s="423" t="s">
        <v>13</v>
      </c>
      <c r="J48" s="424"/>
      <c r="K48" s="425" t="str">
        <f>": " &amp; VLOOKUP($Y$5*9-1,Ruang[],3,0)</f>
        <v>: 8</v>
      </c>
      <c r="L48" s="425"/>
      <c r="M48" s="425"/>
      <c r="N48" s="425"/>
      <c r="O48" s="426"/>
      <c r="P48" s="49"/>
      <c r="Q48" s="423" t="s">
        <v>13</v>
      </c>
      <c r="R48" s="424"/>
      <c r="S48" s="425" t="str">
        <f>": " &amp; VLOOKUP($Y$5*9,Ruang[],3,0)</f>
        <v>: 8</v>
      </c>
      <c r="T48" s="425"/>
      <c r="U48" s="425"/>
      <c r="V48" s="425"/>
      <c r="W48" s="426"/>
      <c r="X48" s="175"/>
      <c r="Y48" s="176"/>
      <c r="Z48" s="176"/>
      <c r="AA48" s="176"/>
    </row>
    <row r="49" spans="1:27" ht="12.75" customHeight="1" x14ac:dyDescent="0.3">
      <c r="A49" s="59"/>
      <c r="B49" s="60"/>
      <c r="C49" s="431" t="str">
        <f ca="1">MENU!$E$10 &amp; ", " &amp; TEXT($Z$9,"dd-mm-yyyy")</f>
        <v>Nipah Panjang, 29-05-2025</v>
      </c>
      <c r="D49" s="431"/>
      <c r="E49" s="431"/>
      <c r="F49" s="431"/>
      <c r="G49" s="432"/>
      <c r="H49" s="49"/>
      <c r="I49" s="59"/>
      <c r="J49" s="60"/>
      <c r="K49" s="431" t="str">
        <f ca="1">MENU!$E$10 &amp; ", " &amp; TEXT($Z$9,"dd-mm-yyyy")</f>
        <v>Nipah Panjang, 29-05-2025</v>
      </c>
      <c r="L49" s="431"/>
      <c r="M49" s="431"/>
      <c r="N49" s="431"/>
      <c r="O49" s="432"/>
      <c r="P49" s="49"/>
      <c r="Q49" s="59"/>
      <c r="R49" s="60"/>
      <c r="S49" s="431" t="str">
        <f ca="1">MENU!$E$10 &amp; ", " &amp; TEXT($Z$9,"dd-mm-yyyy")</f>
        <v>Nipah Panjang, 29-05-2025</v>
      </c>
      <c r="T49" s="431"/>
      <c r="U49" s="431"/>
      <c r="V49" s="431"/>
      <c r="W49" s="432"/>
      <c r="X49" s="175"/>
      <c r="Y49" s="176"/>
      <c r="Z49" s="176"/>
      <c r="AA49" s="176"/>
    </row>
    <row r="50" spans="1:27" ht="12.75" customHeight="1" x14ac:dyDescent="0.3">
      <c r="A50" s="63"/>
      <c r="B50" s="60"/>
      <c r="C50" s="431" t="s">
        <v>75</v>
      </c>
      <c r="D50" s="431"/>
      <c r="E50" s="431"/>
      <c r="F50" s="431"/>
      <c r="G50" s="432"/>
      <c r="H50" s="49"/>
      <c r="I50" s="63"/>
      <c r="J50" s="60"/>
      <c r="K50" s="431" t="s">
        <v>75</v>
      </c>
      <c r="L50" s="431"/>
      <c r="M50" s="431"/>
      <c r="N50" s="431"/>
      <c r="O50" s="432"/>
      <c r="P50" s="49"/>
      <c r="Q50" s="63"/>
      <c r="R50" s="60"/>
      <c r="S50" s="431" t="s">
        <v>75</v>
      </c>
      <c r="T50" s="431"/>
      <c r="U50" s="431"/>
      <c r="V50" s="431"/>
      <c r="W50" s="432"/>
      <c r="X50" s="175"/>
      <c r="Y50" s="176"/>
      <c r="Z50" s="176"/>
      <c r="AA50" s="176"/>
    </row>
    <row r="51" spans="1:27" ht="12.75" customHeight="1" x14ac:dyDescent="0.3">
      <c r="A51" s="64"/>
      <c r="B51" s="60"/>
      <c r="C51" s="444"/>
      <c r="D51" s="444"/>
      <c r="E51" s="444"/>
      <c r="F51" s="444"/>
      <c r="G51" s="445"/>
      <c r="H51" s="49"/>
      <c r="I51" s="64"/>
      <c r="J51" s="60"/>
      <c r="K51" s="444"/>
      <c r="L51" s="444"/>
      <c r="M51" s="444"/>
      <c r="N51" s="444"/>
      <c r="O51" s="445"/>
      <c r="P51" s="49"/>
      <c r="Q51" s="64"/>
      <c r="R51" s="60"/>
      <c r="S51" s="444"/>
      <c r="T51" s="444"/>
      <c r="U51" s="444"/>
      <c r="V51" s="444"/>
      <c r="W51" s="445"/>
      <c r="X51" s="175"/>
      <c r="Y51" s="176"/>
      <c r="Z51" s="176"/>
      <c r="AA51" s="176"/>
    </row>
    <row r="52" spans="1:27" ht="12.75" customHeight="1" x14ac:dyDescent="0.3">
      <c r="A52" s="59"/>
      <c r="B52" s="60"/>
      <c r="C52" s="444"/>
      <c r="D52" s="444"/>
      <c r="E52" s="444"/>
      <c r="F52" s="444"/>
      <c r="G52" s="445"/>
      <c r="H52" s="49"/>
      <c r="I52" s="59"/>
      <c r="J52" s="60"/>
      <c r="K52" s="444"/>
      <c r="L52" s="444"/>
      <c r="M52" s="444"/>
      <c r="N52" s="444"/>
      <c r="O52" s="445"/>
      <c r="P52" s="49"/>
      <c r="Q52" s="59"/>
      <c r="R52" s="60"/>
      <c r="S52" s="444"/>
      <c r="T52" s="444"/>
      <c r="U52" s="444"/>
      <c r="V52" s="444"/>
      <c r="W52" s="445"/>
      <c r="X52" s="175"/>
      <c r="Y52" s="176"/>
      <c r="Z52" s="176"/>
      <c r="AA52" s="176"/>
    </row>
    <row r="53" spans="1:27" ht="12.75" customHeight="1" x14ac:dyDescent="0.3">
      <c r="A53" s="63"/>
      <c r="B53" s="60"/>
      <c r="C53" s="446" t="str">
        <f>MENU!$E$18</f>
        <v>MASJIDIN, S.Pd.I</v>
      </c>
      <c r="D53" s="446"/>
      <c r="E53" s="446"/>
      <c r="F53" s="446"/>
      <c r="G53" s="447"/>
      <c r="H53" s="49"/>
      <c r="I53" s="63"/>
      <c r="J53" s="60"/>
      <c r="K53" s="446" t="str">
        <f>MENU!$E$18</f>
        <v>MASJIDIN, S.Pd.I</v>
      </c>
      <c r="L53" s="446"/>
      <c r="M53" s="446"/>
      <c r="N53" s="446"/>
      <c r="O53" s="447"/>
      <c r="P53" s="49"/>
      <c r="Q53" s="63"/>
      <c r="R53" s="60"/>
      <c r="S53" s="446" t="str">
        <f>MENU!$E$18</f>
        <v>MASJIDIN, S.Pd.I</v>
      </c>
      <c r="T53" s="446"/>
      <c r="U53" s="446"/>
      <c r="V53" s="446"/>
      <c r="W53" s="447"/>
      <c r="X53" s="175"/>
      <c r="Y53" s="176"/>
      <c r="Z53" s="176"/>
      <c r="AA53" s="176"/>
    </row>
    <row r="54" spans="1:27" ht="12.75" customHeight="1" thickBot="1" x14ac:dyDescent="0.35">
      <c r="A54" s="64"/>
      <c r="B54" s="60"/>
      <c r="C54" s="439" t="str">
        <f>"NIP. " &amp; MENU!$E$20</f>
        <v>NIP. 19780925 200801 1 004</v>
      </c>
      <c r="D54" s="439"/>
      <c r="E54" s="439"/>
      <c r="F54" s="439"/>
      <c r="G54" s="440"/>
      <c r="H54" s="49"/>
      <c r="I54" s="64"/>
      <c r="J54" s="60"/>
      <c r="K54" s="439" t="str">
        <f>"NIP. " &amp; MENU!$E$20</f>
        <v>NIP. 19780925 200801 1 004</v>
      </c>
      <c r="L54" s="439"/>
      <c r="M54" s="439"/>
      <c r="N54" s="439"/>
      <c r="O54" s="440"/>
      <c r="P54" s="49"/>
      <c r="Q54" s="64"/>
      <c r="R54" s="60"/>
      <c r="S54" s="439" t="str">
        <f>"NIP. " &amp; MENU!$E$20</f>
        <v>NIP. 19780925 200801 1 004</v>
      </c>
      <c r="T54" s="439"/>
      <c r="U54" s="439"/>
      <c r="V54" s="439"/>
      <c r="W54" s="440"/>
      <c r="X54" s="175"/>
      <c r="Y54" s="176"/>
      <c r="Z54" s="176"/>
      <c r="AA54" s="176"/>
    </row>
    <row r="55" spans="1:27" ht="12.75" customHeight="1" x14ac:dyDescent="0.3">
      <c r="A55" s="448" t="s">
        <v>201</v>
      </c>
      <c r="B55" s="449"/>
      <c r="C55" s="449"/>
      <c r="D55" s="449"/>
      <c r="E55" s="449"/>
      <c r="F55" s="449"/>
      <c r="G55" s="450"/>
      <c r="H55" s="49"/>
      <c r="I55" s="448" t="s">
        <v>201</v>
      </c>
      <c r="J55" s="449"/>
      <c r="K55" s="449"/>
      <c r="L55" s="449"/>
      <c r="M55" s="449"/>
      <c r="N55" s="449"/>
      <c r="O55" s="450"/>
      <c r="P55" s="49"/>
      <c r="Q55" s="448" t="s">
        <v>201</v>
      </c>
      <c r="R55" s="449"/>
      <c r="S55" s="449"/>
      <c r="T55" s="449"/>
      <c r="U55" s="449"/>
      <c r="V55" s="449"/>
      <c r="W55" s="450"/>
      <c r="X55" s="175"/>
      <c r="Y55" s="176"/>
      <c r="Z55" s="176"/>
      <c r="AA55" s="176"/>
    </row>
    <row r="56" spans="1:27" ht="12.75" customHeight="1" thickBot="1" x14ac:dyDescent="0.35">
      <c r="A56" s="451"/>
      <c r="B56" s="452"/>
      <c r="C56" s="452"/>
      <c r="D56" s="452"/>
      <c r="E56" s="452"/>
      <c r="F56" s="452"/>
      <c r="G56" s="453"/>
      <c r="H56" s="49"/>
      <c r="I56" s="451"/>
      <c r="J56" s="452"/>
      <c r="K56" s="452"/>
      <c r="L56" s="452"/>
      <c r="M56" s="452"/>
      <c r="N56" s="452"/>
      <c r="O56" s="453"/>
      <c r="P56" s="49"/>
      <c r="Q56" s="451"/>
      <c r="R56" s="452"/>
      <c r="S56" s="452"/>
      <c r="T56" s="452"/>
      <c r="U56" s="452"/>
      <c r="V56" s="452"/>
      <c r="W56" s="453"/>
      <c r="X56" s="175"/>
      <c r="Y56" s="176"/>
      <c r="Z56" s="176"/>
      <c r="AA56" s="176"/>
    </row>
    <row r="57" spans="1:27" ht="22.5" customHeight="1" x14ac:dyDescent="0.3">
      <c r="A57" s="457" t="str">
        <f>"Jadwal " &amp; MENU!$E$14</f>
        <v>Jadwal Penilaian Akhir Semester (PAS)</v>
      </c>
      <c r="B57" s="458"/>
      <c r="C57" s="458"/>
      <c r="D57" s="458"/>
      <c r="E57" s="458"/>
      <c r="F57" s="458"/>
      <c r="G57" s="459"/>
      <c r="H57" s="49"/>
      <c r="I57" s="457" t="str">
        <f>"Jadwal " &amp; MENU!$E$14</f>
        <v>Jadwal Penilaian Akhir Semester (PAS)</v>
      </c>
      <c r="J57" s="458"/>
      <c r="K57" s="458"/>
      <c r="L57" s="458"/>
      <c r="M57" s="458"/>
      <c r="N57" s="458"/>
      <c r="O57" s="459"/>
      <c r="P57" s="49"/>
      <c r="Q57" s="457" t="str">
        <f>"Jadwal " &amp; MENU!$E$14</f>
        <v>Jadwal Penilaian Akhir Semester (PAS)</v>
      </c>
      <c r="R57" s="458"/>
      <c r="S57" s="458"/>
      <c r="T57" s="458"/>
      <c r="U57" s="458"/>
      <c r="V57" s="458"/>
      <c r="W57" s="459"/>
      <c r="X57" s="175"/>
      <c r="Y57" s="176"/>
      <c r="Z57" s="176"/>
      <c r="AA57" s="176"/>
    </row>
    <row r="58" spans="1:27" ht="12.75" customHeight="1" x14ac:dyDescent="0.3">
      <c r="A58" s="50" t="str">
        <f>IF(Dt_Jadwal!$B$4&lt;&gt;"",Dt_Jadwal!$B$4,"")</f>
        <v>Senin</v>
      </c>
      <c r="B58" s="51">
        <f>IF(C58&lt;&gt;"",1,"")</f>
        <v>1</v>
      </c>
      <c r="C58" s="460" t="str">
        <f>IF(Dt_Jadwal!$H$4&gt;0,Dt_Jadwal!$I$4,"")</f>
        <v>B. Indonesia</v>
      </c>
      <c r="D58" s="461"/>
      <c r="E58" s="461"/>
      <c r="F58" s="461"/>
      <c r="G58" s="462"/>
      <c r="H58" s="49"/>
      <c r="I58" s="50" t="str">
        <f>IF(Dt_Jadwal!$B$4&lt;&gt;"",Dt_Jadwal!$B$4,"")</f>
        <v>Senin</v>
      </c>
      <c r="J58" s="51">
        <f>IF(K58&lt;&gt;"",1,"")</f>
        <v>1</v>
      </c>
      <c r="K58" s="460" t="str">
        <f>IF(Dt_Jadwal!$H$4&gt;0,Dt_Jadwal!$I$4,"")</f>
        <v>B. Indonesia</v>
      </c>
      <c r="L58" s="461"/>
      <c r="M58" s="461"/>
      <c r="N58" s="461"/>
      <c r="O58" s="462"/>
      <c r="P58" s="49"/>
      <c r="Q58" s="50" t="str">
        <f>IF(Dt_Jadwal!$B$4&lt;&gt;"",Dt_Jadwal!$B$4,"")</f>
        <v>Senin</v>
      </c>
      <c r="R58" s="51">
        <f>IF(S58&lt;&gt;"",1,"")</f>
        <v>1</v>
      </c>
      <c r="S58" s="460" t="str">
        <f>IF(Dt_Jadwal!$H$4&gt;0,Dt_Jadwal!$I$4,"")</f>
        <v>B. Indonesia</v>
      </c>
      <c r="T58" s="461"/>
      <c r="U58" s="461"/>
      <c r="V58" s="461"/>
      <c r="W58" s="462"/>
      <c r="X58" s="175"/>
      <c r="Y58" s="176"/>
      <c r="Z58" s="176"/>
      <c r="AA58" s="176"/>
    </row>
    <row r="59" spans="1:27" ht="12.75" customHeight="1" x14ac:dyDescent="0.3">
      <c r="A59" s="52">
        <f>IF(Dt_Jadwal!$C$4&lt;&gt;"",Dt_Jadwal!$C$4,"")</f>
        <v>45796</v>
      </c>
      <c r="B59" s="51">
        <f>IF(C59&lt;&gt;"",2,"")</f>
        <v>2</v>
      </c>
      <c r="C59" s="463" t="str">
        <f>IF(Dt_Jadwal!$H$4&gt;1,Dt_Jadwal!$I$5,"")</f>
        <v>Matematika</v>
      </c>
      <c r="D59" s="464"/>
      <c r="E59" s="464"/>
      <c r="F59" s="464"/>
      <c r="G59" s="465"/>
      <c r="H59" s="49"/>
      <c r="I59" s="52">
        <f>IF(Dt_Jadwal!$C$4&lt;&gt;"",Dt_Jadwal!$C$4,"")</f>
        <v>45796</v>
      </c>
      <c r="J59" s="51">
        <f>IF(K59&lt;&gt;"",2,"")</f>
        <v>2</v>
      </c>
      <c r="K59" s="463" t="str">
        <f>IF(Dt_Jadwal!$H$4&gt;1,Dt_Jadwal!$I$5,"")</f>
        <v>Matematika</v>
      </c>
      <c r="L59" s="464"/>
      <c r="M59" s="464"/>
      <c r="N59" s="464"/>
      <c r="O59" s="465"/>
      <c r="P59" s="49"/>
      <c r="Q59" s="52">
        <f>IF(Dt_Jadwal!$C$4&lt;&gt;"",Dt_Jadwal!$C$4,"")</f>
        <v>45796</v>
      </c>
      <c r="R59" s="51">
        <f>IF(S59&lt;&gt;"",2,"")</f>
        <v>2</v>
      </c>
      <c r="S59" s="463" t="str">
        <f>IF(Dt_Jadwal!$H$4&gt;1,Dt_Jadwal!$I$5,"")</f>
        <v>Matematika</v>
      </c>
      <c r="T59" s="464"/>
      <c r="U59" s="464"/>
      <c r="V59" s="464"/>
      <c r="W59" s="465"/>
      <c r="X59" s="175"/>
      <c r="Y59" s="176"/>
      <c r="Z59" s="176"/>
      <c r="AA59" s="176"/>
    </row>
    <row r="60" spans="1:27" ht="12.75" customHeight="1" x14ac:dyDescent="0.3">
      <c r="A60" s="53"/>
      <c r="B60" s="51">
        <v>3</v>
      </c>
      <c r="C60" s="463"/>
      <c r="D60" s="464"/>
      <c r="E60" s="464"/>
      <c r="F60" s="464"/>
      <c r="G60" s="465"/>
      <c r="H60" s="49"/>
      <c r="I60" s="53"/>
      <c r="J60" s="51" t="str">
        <f>IF(K60&lt;&gt;"",3,"")</f>
        <v/>
      </c>
      <c r="K60" s="463"/>
      <c r="L60" s="464"/>
      <c r="M60" s="464"/>
      <c r="N60" s="464"/>
      <c r="O60" s="465"/>
      <c r="P60" s="49"/>
      <c r="Q60" s="53"/>
      <c r="R60" s="51" t="str">
        <f>IF(S60&lt;&gt;"",3,"")</f>
        <v/>
      </c>
      <c r="S60" s="463"/>
      <c r="T60" s="464"/>
      <c r="U60" s="464"/>
      <c r="V60" s="464"/>
      <c r="W60" s="465"/>
      <c r="X60" s="175"/>
      <c r="Y60" s="176"/>
      <c r="Z60" s="176"/>
      <c r="AA60" s="176"/>
    </row>
    <row r="61" spans="1:27" ht="12.75" customHeight="1" x14ac:dyDescent="0.3">
      <c r="A61" s="50" t="str">
        <f>IF(Dt_Jadwal!$B$8&lt;&gt;"",Dt_Jadwal!$B$8,"")</f>
        <v>Selasa</v>
      </c>
      <c r="B61" s="51">
        <f>IF(C61&lt;&gt;"",1,"")</f>
        <v>1</v>
      </c>
      <c r="C61" s="463" t="str">
        <f>IF(Dt_Jadwal!$H$8&gt;0,Dt_Jadwal!$I$8,"")</f>
        <v>B. Inggris</v>
      </c>
      <c r="D61" s="464"/>
      <c r="E61" s="464"/>
      <c r="F61" s="464"/>
      <c r="G61" s="465"/>
      <c r="H61" s="49"/>
      <c r="I61" s="50" t="str">
        <f>IF(Dt_Jadwal!$B$8&lt;&gt;"",Dt_Jadwal!$B$8,"")</f>
        <v>Selasa</v>
      </c>
      <c r="J61" s="51">
        <f>IF(K61&lt;&gt;"",1,"")</f>
        <v>1</v>
      </c>
      <c r="K61" s="463" t="str">
        <f>IF(Dt_Jadwal!$H$8&gt;0,Dt_Jadwal!$I$8,"")</f>
        <v>B. Inggris</v>
      </c>
      <c r="L61" s="464"/>
      <c r="M61" s="464"/>
      <c r="N61" s="464"/>
      <c r="O61" s="465"/>
      <c r="P61" s="49"/>
      <c r="Q61" s="50" t="str">
        <f>IF(Dt_Jadwal!$B$8&lt;&gt;"",Dt_Jadwal!$B$8,"")</f>
        <v>Selasa</v>
      </c>
      <c r="R61" s="51">
        <f>IF(S61&lt;&gt;"",1,"")</f>
        <v>1</v>
      </c>
      <c r="S61" s="463" t="str">
        <f>IF(Dt_Jadwal!$H$8&gt;0,Dt_Jadwal!$I$8,"")</f>
        <v>B. Inggris</v>
      </c>
      <c r="T61" s="464"/>
      <c r="U61" s="464"/>
      <c r="V61" s="464"/>
      <c r="W61" s="465"/>
      <c r="X61" s="175"/>
      <c r="Y61" s="176"/>
      <c r="Z61" s="176"/>
      <c r="AA61" s="176"/>
    </row>
    <row r="62" spans="1:27" ht="12.75" customHeight="1" x14ac:dyDescent="0.3">
      <c r="A62" s="52">
        <f>IF(Dt_Jadwal!$C$8&lt;&gt;"",Dt_Jadwal!$C$8,"")</f>
        <v>45797</v>
      </c>
      <c r="B62" s="51">
        <f>IF(C62&lt;&gt;"",2,"")</f>
        <v>2</v>
      </c>
      <c r="C62" s="463" t="str">
        <f>IF(Dt_Jadwal!$H$8&gt;1,Dt_Jadwal!$I$9,"")</f>
        <v>Informatika</v>
      </c>
      <c r="D62" s="464"/>
      <c r="E62" s="464"/>
      <c r="F62" s="464"/>
      <c r="G62" s="465"/>
      <c r="H62" s="49"/>
      <c r="I62" s="52">
        <f>IF(Dt_Jadwal!$C$8&lt;&gt;"",Dt_Jadwal!$C$8,"")</f>
        <v>45797</v>
      </c>
      <c r="J62" s="51">
        <f>IF(K62&lt;&gt;"",2,"")</f>
        <v>2</v>
      </c>
      <c r="K62" s="463" t="str">
        <f>IF(Dt_Jadwal!$H$8&gt;1,Dt_Jadwal!$I$9,"")</f>
        <v>Informatika</v>
      </c>
      <c r="L62" s="464"/>
      <c r="M62" s="464"/>
      <c r="N62" s="464"/>
      <c r="O62" s="465"/>
      <c r="P62" s="49"/>
      <c r="Q62" s="52">
        <f>IF(Dt_Jadwal!$C$8&lt;&gt;"",Dt_Jadwal!$C$8,"")</f>
        <v>45797</v>
      </c>
      <c r="R62" s="51">
        <f>IF(S62&lt;&gt;"",2,"")</f>
        <v>2</v>
      </c>
      <c r="S62" s="463" t="str">
        <f>IF(Dt_Jadwal!$H$8&gt;1,Dt_Jadwal!$I$9,"")</f>
        <v>Informatika</v>
      </c>
      <c r="T62" s="464"/>
      <c r="U62" s="464"/>
      <c r="V62" s="464"/>
      <c r="W62" s="465"/>
      <c r="X62" s="175"/>
      <c r="Y62" s="176"/>
      <c r="Z62" s="176"/>
      <c r="AA62" s="176"/>
    </row>
    <row r="63" spans="1:27" ht="12.75" customHeight="1" x14ac:dyDescent="0.3">
      <c r="A63" s="54"/>
      <c r="B63" s="51" t="str">
        <f>IF(C63&lt;&gt;"",3,"")</f>
        <v/>
      </c>
      <c r="C63" s="463"/>
      <c r="D63" s="464"/>
      <c r="E63" s="464"/>
      <c r="F63" s="464"/>
      <c r="G63" s="465"/>
      <c r="H63" s="49"/>
      <c r="I63" s="54"/>
      <c r="J63" s="51" t="str">
        <f>IF(K63&lt;&gt;"",3,"")</f>
        <v/>
      </c>
      <c r="K63" s="463"/>
      <c r="L63" s="464"/>
      <c r="M63" s="464"/>
      <c r="N63" s="464"/>
      <c r="O63" s="465"/>
      <c r="P63" s="49"/>
      <c r="Q63" s="54"/>
      <c r="R63" s="51" t="str">
        <f>IF(S63&lt;&gt;"",3,"")</f>
        <v/>
      </c>
      <c r="S63" s="463"/>
      <c r="T63" s="464"/>
      <c r="U63" s="464"/>
      <c r="V63" s="464"/>
      <c r="W63" s="465"/>
      <c r="X63" s="175"/>
      <c r="Y63" s="176"/>
      <c r="Z63" s="176"/>
      <c r="AA63" s="176"/>
    </row>
    <row r="64" spans="1:27" ht="12.75" customHeight="1" x14ac:dyDescent="0.3">
      <c r="A64" s="50" t="str">
        <f>IF(Dt_Jadwal!$B$12&lt;&gt;"",Dt_Jadwal!$B$12,"")</f>
        <v>Rabu</v>
      </c>
      <c r="B64" s="51">
        <f>IF(C64&lt;&gt;"",1,"")</f>
        <v>1</v>
      </c>
      <c r="C64" s="463" t="str">
        <f>IF(Dt_Jadwal!$H$12&gt;0,Dt_Jadwal!$I$12,"")</f>
        <v>IPA</v>
      </c>
      <c r="D64" s="464"/>
      <c r="E64" s="464"/>
      <c r="F64" s="464"/>
      <c r="G64" s="465"/>
      <c r="H64" s="49"/>
      <c r="I64" s="50" t="str">
        <f>IF(Dt_Jadwal!$B$12&lt;&gt;"",Dt_Jadwal!$B$12,"")</f>
        <v>Rabu</v>
      </c>
      <c r="J64" s="51">
        <f>IF(K64&lt;&gt;"",1,"")</f>
        <v>1</v>
      </c>
      <c r="K64" s="463" t="str">
        <f>IF(Dt_Jadwal!$H$12&gt;0,Dt_Jadwal!$I$12,"")</f>
        <v>IPA</v>
      </c>
      <c r="L64" s="464"/>
      <c r="M64" s="464"/>
      <c r="N64" s="464"/>
      <c r="O64" s="465"/>
      <c r="P64" s="49"/>
      <c r="Q64" s="50" t="str">
        <f>IF(Dt_Jadwal!$B$12&lt;&gt;"",Dt_Jadwal!$B$12,"")</f>
        <v>Rabu</v>
      </c>
      <c r="R64" s="51">
        <f>IF(S64&lt;&gt;"",1,"")</f>
        <v>1</v>
      </c>
      <c r="S64" s="463" t="str">
        <f>IF(Dt_Jadwal!$H$12&gt;0,Dt_Jadwal!$I$12,"")</f>
        <v>IPA</v>
      </c>
      <c r="T64" s="464"/>
      <c r="U64" s="464"/>
      <c r="V64" s="464"/>
      <c r="W64" s="465"/>
      <c r="X64" s="175"/>
      <c r="Y64" s="176"/>
      <c r="Z64" s="176"/>
      <c r="AA64" s="176"/>
    </row>
    <row r="65" spans="1:27" ht="12.75" customHeight="1" x14ac:dyDescent="0.3">
      <c r="A65" s="52">
        <f>IF(Dt_Jadwal!$C$12&lt;&gt;"",Dt_Jadwal!$C$12,"")</f>
        <v>45798</v>
      </c>
      <c r="B65" s="51">
        <f>IF(C65&lt;&gt;"",2,"")</f>
        <v>2</v>
      </c>
      <c r="C65" s="463" t="str">
        <f>IF(Dt_Jadwal!$H$12&gt;1,Dt_Jadwal!$I$13,"")</f>
        <v>Prakarya</v>
      </c>
      <c r="D65" s="464"/>
      <c r="E65" s="464"/>
      <c r="F65" s="464"/>
      <c r="G65" s="465"/>
      <c r="H65" s="49"/>
      <c r="I65" s="52">
        <f>IF(Dt_Jadwal!$C$12&lt;&gt;"",Dt_Jadwal!$C$12,"")</f>
        <v>45798</v>
      </c>
      <c r="J65" s="51">
        <f>IF(K65&lt;&gt;"",2,"")</f>
        <v>2</v>
      </c>
      <c r="K65" s="463" t="str">
        <f>IF(Dt_Jadwal!$H$12&gt;1,Dt_Jadwal!$I$13,"")</f>
        <v>Prakarya</v>
      </c>
      <c r="L65" s="464"/>
      <c r="M65" s="464"/>
      <c r="N65" s="464"/>
      <c r="O65" s="465"/>
      <c r="P65" s="49"/>
      <c r="Q65" s="52">
        <f>IF(Dt_Jadwal!$C$12&lt;&gt;"",Dt_Jadwal!$C$12,"")</f>
        <v>45798</v>
      </c>
      <c r="R65" s="51">
        <f>IF(S65&lt;&gt;"",2,"")</f>
        <v>2</v>
      </c>
      <c r="S65" s="463" t="str">
        <f>IF(Dt_Jadwal!$H$12&gt;1,Dt_Jadwal!$I$13,"")</f>
        <v>Prakarya</v>
      </c>
      <c r="T65" s="464"/>
      <c r="U65" s="464"/>
      <c r="V65" s="464"/>
      <c r="W65" s="465"/>
      <c r="X65" s="175"/>
      <c r="Y65" s="176"/>
      <c r="Z65" s="176"/>
      <c r="AA65" s="176"/>
    </row>
    <row r="66" spans="1:27" ht="12.75" customHeight="1" x14ac:dyDescent="0.3">
      <c r="A66" s="55"/>
      <c r="B66" s="51" t="str">
        <f t="shared" ref="B66:B75" si="0">IF(C66&lt;&gt;"",3,"")</f>
        <v/>
      </c>
      <c r="C66" s="463"/>
      <c r="D66" s="464"/>
      <c r="E66" s="464"/>
      <c r="F66" s="464"/>
      <c r="G66" s="465"/>
      <c r="H66" s="49"/>
      <c r="I66" s="55"/>
      <c r="J66" s="51" t="str">
        <f t="shared" ref="J66:J75" si="1">IF(K66&lt;&gt;"",3,"")</f>
        <v/>
      </c>
      <c r="K66" s="463"/>
      <c r="L66" s="464"/>
      <c r="M66" s="464"/>
      <c r="N66" s="464"/>
      <c r="O66" s="465"/>
      <c r="P66" s="49"/>
      <c r="Q66" s="55"/>
      <c r="R66" s="51" t="str">
        <f t="shared" ref="R66:R75" si="2">IF(S66&lt;&gt;"",3,"")</f>
        <v/>
      </c>
      <c r="S66" s="463"/>
      <c r="T66" s="464"/>
      <c r="U66" s="464"/>
      <c r="V66" s="464"/>
      <c r="W66" s="465"/>
      <c r="X66" s="175"/>
      <c r="Y66" s="176"/>
      <c r="Z66" s="176"/>
      <c r="AA66" s="176"/>
    </row>
    <row r="67" spans="1:27" ht="12.75" customHeight="1" x14ac:dyDescent="0.3">
      <c r="A67" s="50" t="str">
        <f>IF(Dt_Jadwal!$B$16&lt;&gt;"",Dt_Jadwal!$B$16,"")</f>
        <v>Kamis</v>
      </c>
      <c r="B67" s="51">
        <f>IF(C67&lt;&gt;"",1,"")</f>
        <v>1</v>
      </c>
      <c r="C67" s="463" t="str">
        <f>IF(Dt_Jadwal!$H$16&gt;0,Dt_Jadwal!$I$16,"")</f>
        <v>IPS</v>
      </c>
      <c r="D67" s="464"/>
      <c r="E67" s="464"/>
      <c r="F67" s="464"/>
      <c r="G67" s="465"/>
      <c r="H67" s="49"/>
      <c r="I67" s="50" t="str">
        <f>IF(Dt_Jadwal!$B$16&lt;&gt;"",Dt_Jadwal!$B$16,"")</f>
        <v>Kamis</v>
      </c>
      <c r="J67" s="51">
        <f>IF(K67&lt;&gt;"",1,"")</f>
        <v>1</v>
      </c>
      <c r="K67" s="463" t="str">
        <f>IF(Dt_Jadwal!$H$16&gt;0,Dt_Jadwal!$I$16,"")</f>
        <v>IPS</v>
      </c>
      <c r="L67" s="464"/>
      <c r="M67" s="464"/>
      <c r="N67" s="464"/>
      <c r="O67" s="465"/>
      <c r="P67" s="49"/>
      <c r="Q67" s="50" t="str">
        <f>IF(Dt_Jadwal!$B$16&lt;&gt;"",Dt_Jadwal!$B$16,"")</f>
        <v>Kamis</v>
      </c>
      <c r="R67" s="51">
        <f>IF(S67&lt;&gt;"",1,"")</f>
        <v>1</v>
      </c>
      <c r="S67" s="463" t="str">
        <f>IF(Dt_Jadwal!$H$16&gt;0,Dt_Jadwal!$I$16,"")</f>
        <v>IPS</v>
      </c>
      <c r="T67" s="464"/>
      <c r="U67" s="464"/>
      <c r="V67" s="464"/>
      <c r="W67" s="465"/>
      <c r="X67" s="175"/>
      <c r="Y67" s="176"/>
      <c r="Z67" s="176"/>
      <c r="AA67" s="176"/>
    </row>
    <row r="68" spans="1:27" ht="12.75" customHeight="1" x14ac:dyDescent="0.3">
      <c r="A68" s="52">
        <f>IF(Dt_Jadwal!$C$16&lt;&gt;"",Dt_Jadwal!$C$16,"")</f>
        <v>45799</v>
      </c>
      <c r="B68" s="51">
        <f>IF(C68&lt;&gt;"",2,"")</f>
        <v>2</v>
      </c>
      <c r="C68" s="466" t="str">
        <f>IF(Dt_Jadwal!$H$16&gt;1,Dt_Jadwal!$I$17,"")</f>
        <v>Penjas</v>
      </c>
      <c r="D68" s="466"/>
      <c r="E68" s="466"/>
      <c r="F68" s="466"/>
      <c r="G68" s="467"/>
      <c r="H68" s="49"/>
      <c r="I68" s="52">
        <f>IF(Dt_Jadwal!$C$16&lt;&gt;"",Dt_Jadwal!$C$16,"")</f>
        <v>45799</v>
      </c>
      <c r="J68" s="51">
        <f>IF(K68&lt;&gt;"",2,"")</f>
        <v>2</v>
      </c>
      <c r="K68" s="466" t="str">
        <f>IF(Dt_Jadwal!$H$16&gt;1,Dt_Jadwal!$I$17,"")</f>
        <v>Penjas</v>
      </c>
      <c r="L68" s="466"/>
      <c r="M68" s="466"/>
      <c r="N68" s="466"/>
      <c r="O68" s="467"/>
      <c r="P68" s="49"/>
      <c r="Q68" s="52">
        <f>IF(Dt_Jadwal!$C$16&lt;&gt;"",Dt_Jadwal!$C$16,"")</f>
        <v>45799</v>
      </c>
      <c r="R68" s="51">
        <f>IF(S68&lt;&gt;"",2,"")</f>
        <v>2</v>
      </c>
      <c r="S68" s="466" t="str">
        <f>IF(Dt_Jadwal!$H$16&gt;1,Dt_Jadwal!$I$17,"")</f>
        <v>Penjas</v>
      </c>
      <c r="T68" s="466"/>
      <c r="U68" s="466"/>
      <c r="V68" s="466"/>
      <c r="W68" s="467"/>
      <c r="X68" s="175"/>
      <c r="Y68" s="176"/>
      <c r="Z68" s="176"/>
      <c r="AA68" s="176"/>
    </row>
    <row r="69" spans="1:27" ht="12.75" customHeight="1" x14ac:dyDescent="0.3">
      <c r="A69" s="55"/>
      <c r="B69" s="51" t="str">
        <f t="shared" si="0"/>
        <v/>
      </c>
      <c r="C69" s="466" t="str">
        <f>IF(Dt_Jadwal!$H$16&gt;2,Dt_Jadwal!#REF!,"")</f>
        <v/>
      </c>
      <c r="D69" s="466"/>
      <c r="E69" s="466"/>
      <c r="F69" s="466"/>
      <c r="G69" s="467"/>
      <c r="H69" s="49"/>
      <c r="I69" s="55"/>
      <c r="J69" s="51" t="str">
        <f t="shared" si="1"/>
        <v/>
      </c>
      <c r="K69" s="466" t="str">
        <f>IF(Dt_Jadwal!$H$16&gt;2,Dt_Jadwal!#REF!,"")</f>
        <v/>
      </c>
      <c r="L69" s="466"/>
      <c r="M69" s="466"/>
      <c r="N69" s="466"/>
      <c r="O69" s="467"/>
      <c r="P69" s="49"/>
      <c r="Q69" s="55"/>
      <c r="R69" s="51" t="str">
        <f t="shared" si="2"/>
        <v/>
      </c>
      <c r="S69" s="466" t="str">
        <f>IF(Dt_Jadwal!$H$16&gt;2,Dt_Jadwal!#REF!,"")</f>
        <v/>
      </c>
      <c r="T69" s="466"/>
      <c r="U69" s="466"/>
      <c r="V69" s="466"/>
      <c r="W69" s="467"/>
      <c r="X69" s="175"/>
      <c r="Y69" s="176"/>
      <c r="Z69" s="176"/>
      <c r="AA69" s="176"/>
    </row>
    <row r="70" spans="1:27" ht="12.75" customHeight="1" x14ac:dyDescent="0.3">
      <c r="A70" s="50" t="str">
        <f>IF(Dt_Jadwal!$B$20&lt;&gt;"",Dt_Jadwal!$B$20,"")</f>
        <v>Jumat</v>
      </c>
      <c r="B70" s="51">
        <f>IF(C70&lt;&gt;"",1,"")</f>
        <v>1</v>
      </c>
      <c r="C70" s="466" t="str">
        <f>IF(Dt_Jadwal!$H$20&gt;0,Dt_Jadwal!$I$20,"")</f>
        <v>PKN</v>
      </c>
      <c r="D70" s="466"/>
      <c r="E70" s="466"/>
      <c r="F70" s="466"/>
      <c r="G70" s="467"/>
      <c r="H70" s="49"/>
      <c r="I70" s="50" t="str">
        <f>IF(Dt_Jadwal!$B$20&lt;&gt;"",Dt_Jadwal!$B$20,"")</f>
        <v>Jumat</v>
      </c>
      <c r="J70" s="51">
        <f>IF(K70&lt;&gt;"",1,"")</f>
        <v>1</v>
      </c>
      <c r="K70" s="466" t="str">
        <f>IF(Dt_Jadwal!$H$20&gt;0,Dt_Jadwal!$I$20,"")</f>
        <v>PKN</v>
      </c>
      <c r="L70" s="466"/>
      <c r="M70" s="466"/>
      <c r="N70" s="466"/>
      <c r="O70" s="467"/>
      <c r="P70" s="49"/>
      <c r="Q70" s="50" t="str">
        <f>IF(Dt_Jadwal!$B$20&lt;&gt;"",Dt_Jadwal!$B$20,"")</f>
        <v>Jumat</v>
      </c>
      <c r="R70" s="51">
        <f>IF(S70&lt;&gt;"",1,"")</f>
        <v>1</v>
      </c>
      <c r="S70" s="466" t="str">
        <f>IF(Dt_Jadwal!$H$20&gt;0,Dt_Jadwal!$I$20,"")</f>
        <v>PKN</v>
      </c>
      <c r="T70" s="466"/>
      <c r="U70" s="466"/>
      <c r="V70" s="466"/>
      <c r="W70" s="467"/>
      <c r="X70" s="175"/>
      <c r="Y70" s="176"/>
      <c r="Z70" s="176"/>
      <c r="AA70" s="176"/>
    </row>
    <row r="71" spans="1:27" ht="12.75" customHeight="1" x14ac:dyDescent="0.3">
      <c r="A71" s="52">
        <f>IF(Dt_Jadwal!$C$20&lt;&gt;"",Dt_Jadwal!$C$20,"")</f>
        <v>45800</v>
      </c>
      <c r="B71" s="51">
        <f>IF(C71&lt;&gt;"",2,"")</f>
        <v>2</v>
      </c>
      <c r="C71" s="466" t="str">
        <f>IF(Dt_Jadwal!$H$20&gt;1,Dt_Jadwal!$I$21,"")</f>
        <v>-</v>
      </c>
      <c r="D71" s="466"/>
      <c r="E71" s="466"/>
      <c r="F71" s="466"/>
      <c r="G71" s="467"/>
      <c r="H71" s="49"/>
      <c r="I71" s="52">
        <f>IF(Dt_Jadwal!$C$20&lt;&gt;"",Dt_Jadwal!$C$20,"")</f>
        <v>45800</v>
      </c>
      <c r="J71" s="51">
        <f>IF(K71&lt;&gt;"",2,"")</f>
        <v>2</v>
      </c>
      <c r="K71" s="466" t="str">
        <f>IF(Dt_Jadwal!$H$20&gt;1,Dt_Jadwal!$I$21,"")</f>
        <v>-</v>
      </c>
      <c r="L71" s="466"/>
      <c r="M71" s="466"/>
      <c r="N71" s="466"/>
      <c r="O71" s="467"/>
      <c r="P71" s="49"/>
      <c r="Q71" s="52">
        <f>IF(Dt_Jadwal!$C$20&lt;&gt;"",Dt_Jadwal!$C$20,"")</f>
        <v>45800</v>
      </c>
      <c r="R71" s="51">
        <f>IF(S71&lt;&gt;"",2,"")</f>
        <v>2</v>
      </c>
      <c r="S71" s="466" t="str">
        <f>IF(Dt_Jadwal!$H$20&gt;1,Dt_Jadwal!$I$21,"")</f>
        <v>-</v>
      </c>
      <c r="T71" s="466"/>
      <c r="U71" s="466"/>
      <c r="V71" s="466"/>
      <c r="W71" s="467"/>
      <c r="X71" s="175"/>
      <c r="Y71" s="176"/>
      <c r="Z71" s="176"/>
      <c r="AA71" s="176"/>
    </row>
    <row r="72" spans="1:27" ht="12.75" customHeight="1" x14ac:dyDescent="0.3">
      <c r="A72" s="55"/>
      <c r="B72" s="51" t="str">
        <f t="shared" si="0"/>
        <v/>
      </c>
      <c r="C72" s="466" t="str">
        <f>IF(Dt_Jadwal!$H$20&gt;2,Dt_Jadwal!#REF!,"")</f>
        <v/>
      </c>
      <c r="D72" s="466"/>
      <c r="E72" s="466"/>
      <c r="F72" s="466"/>
      <c r="G72" s="467"/>
      <c r="H72" s="49"/>
      <c r="I72" s="55"/>
      <c r="J72" s="51" t="str">
        <f t="shared" si="1"/>
        <v/>
      </c>
      <c r="K72" s="466" t="str">
        <f>IF(Dt_Jadwal!$H$20&gt;2,Dt_Jadwal!#REF!,"")</f>
        <v/>
      </c>
      <c r="L72" s="466"/>
      <c r="M72" s="466"/>
      <c r="N72" s="466"/>
      <c r="O72" s="467"/>
      <c r="P72" s="49"/>
      <c r="Q72" s="55"/>
      <c r="R72" s="51" t="str">
        <f t="shared" si="2"/>
        <v/>
      </c>
      <c r="S72" s="466" t="str">
        <f>IF(Dt_Jadwal!$H$20&gt;2,Dt_Jadwal!#REF!,"")</f>
        <v/>
      </c>
      <c r="T72" s="466"/>
      <c r="U72" s="466"/>
      <c r="V72" s="466"/>
      <c r="W72" s="467"/>
      <c r="X72" s="175"/>
      <c r="Y72" s="176"/>
      <c r="Z72" s="176"/>
      <c r="AA72" s="176"/>
    </row>
    <row r="73" spans="1:27" ht="12.75" customHeight="1" x14ac:dyDescent="0.3">
      <c r="A73" s="50" t="str">
        <f>IF(Dt_Jadwal!$B$24&lt;&gt;"",Dt_Jadwal!$B$24,"")</f>
        <v>Sabtu</v>
      </c>
      <c r="B73" s="51">
        <f>IF(C73&lt;&gt;"",1,"")</f>
        <v>1</v>
      </c>
      <c r="C73" s="466" t="str">
        <f>IF(Dt_Jadwal!$H$24&gt;0,Dt_Jadwal!$I$24,"")</f>
        <v>PAI</v>
      </c>
      <c r="D73" s="466"/>
      <c r="E73" s="466"/>
      <c r="F73" s="466"/>
      <c r="G73" s="467"/>
      <c r="H73" s="49"/>
      <c r="I73" s="50" t="str">
        <f>IF(Dt_Jadwal!$B$24&lt;&gt;"",Dt_Jadwal!$B$24,"")</f>
        <v>Sabtu</v>
      </c>
      <c r="J73" s="51">
        <f>IF(K73&lt;&gt;"",1,"")</f>
        <v>1</v>
      </c>
      <c r="K73" s="466" t="str">
        <f>IF(Dt_Jadwal!$H$24&gt;0,Dt_Jadwal!$I$24,"")</f>
        <v>PAI</v>
      </c>
      <c r="L73" s="466"/>
      <c r="M73" s="466"/>
      <c r="N73" s="466"/>
      <c r="O73" s="467"/>
      <c r="P73" s="49"/>
      <c r="Q73" s="50" t="str">
        <f>IF(Dt_Jadwal!$B$24&lt;&gt;"",Dt_Jadwal!$B$24,"")</f>
        <v>Sabtu</v>
      </c>
      <c r="R73" s="51">
        <f>IF(S73&lt;&gt;"",1,"")</f>
        <v>1</v>
      </c>
      <c r="S73" s="466" t="str">
        <f>IF(Dt_Jadwal!$H$24&gt;0,Dt_Jadwal!$I$24,"")</f>
        <v>PAI</v>
      </c>
      <c r="T73" s="466"/>
      <c r="U73" s="466"/>
      <c r="V73" s="466"/>
      <c r="W73" s="467"/>
      <c r="X73" s="175"/>
      <c r="Y73" s="176"/>
      <c r="Z73" s="176"/>
      <c r="AA73" s="176"/>
    </row>
    <row r="74" spans="1:27" ht="12.75" customHeight="1" x14ac:dyDescent="0.3">
      <c r="A74" s="52">
        <f>IF(Dt_Jadwal!$C$24&lt;&gt;"",Dt_Jadwal!$C$24,"")</f>
        <v>45801</v>
      </c>
      <c r="B74" s="51">
        <f>IF(C74&lt;&gt;"",2,"")</f>
        <v>2</v>
      </c>
      <c r="C74" s="466" t="str">
        <f>IF(Dt_Jadwal!$H$24&gt;1,Dt_Jadwal!$I$25,"")</f>
        <v>TBTQ</v>
      </c>
      <c r="D74" s="466"/>
      <c r="E74" s="466"/>
      <c r="F74" s="466"/>
      <c r="G74" s="467"/>
      <c r="H74" s="49"/>
      <c r="I74" s="52">
        <f>IF(Dt_Jadwal!$C$24&lt;&gt;"",Dt_Jadwal!$C$24,"")</f>
        <v>45801</v>
      </c>
      <c r="J74" s="51">
        <f>IF(K74&lt;&gt;"",2,"")</f>
        <v>2</v>
      </c>
      <c r="K74" s="466" t="str">
        <f>IF(Dt_Jadwal!$H$24&gt;1,Dt_Jadwal!$I$25,"")</f>
        <v>TBTQ</v>
      </c>
      <c r="L74" s="466"/>
      <c r="M74" s="466"/>
      <c r="N74" s="466"/>
      <c r="O74" s="467"/>
      <c r="P74" s="49"/>
      <c r="Q74" s="52">
        <f>IF(Dt_Jadwal!$C$24&lt;&gt;"",Dt_Jadwal!$C$24,"")</f>
        <v>45801</v>
      </c>
      <c r="R74" s="51">
        <f>IF(S74&lt;&gt;"",2,"")</f>
        <v>2</v>
      </c>
      <c r="S74" s="466" t="str">
        <f>IF(Dt_Jadwal!$H$24&gt;1,Dt_Jadwal!$I$25,"")</f>
        <v>TBTQ</v>
      </c>
      <c r="T74" s="466"/>
      <c r="U74" s="466"/>
      <c r="V74" s="466"/>
      <c r="W74" s="467"/>
      <c r="X74" s="175"/>
      <c r="Y74" s="176"/>
      <c r="Z74" s="176"/>
      <c r="AA74" s="176"/>
    </row>
    <row r="75" spans="1:27" ht="12.75" customHeight="1" thickBot="1" x14ac:dyDescent="0.35">
      <c r="A75" s="56"/>
      <c r="B75" s="57" t="str">
        <f t="shared" si="0"/>
        <v/>
      </c>
      <c r="C75" s="468" t="str">
        <f>IF(Dt_Jadwal!$H$24&gt;2,Dt_Jadwal!#REF!,"")</f>
        <v/>
      </c>
      <c r="D75" s="468"/>
      <c r="E75" s="468"/>
      <c r="F75" s="468"/>
      <c r="G75" s="469"/>
      <c r="H75" s="49"/>
      <c r="I75" s="56"/>
      <c r="J75" s="57" t="str">
        <f t="shared" si="1"/>
        <v/>
      </c>
      <c r="K75" s="468" t="str">
        <f>IF(Dt_Jadwal!$H$24&gt;2,Dt_Jadwal!#REF!,"")</f>
        <v/>
      </c>
      <c r="L75" s="468"/>
      <c r="M75" s="468"/>
      <c r="N75" s="468"/>
      <c r="O75" s="469"/>
      <c r="P75" s="49"/>
      <c r="Q75" s="56"/>
      <c r="R75" s="57" t="str">
        <f t="shared" si="2"/>
        <v/>
      </c>
      <c r="S75" s="468" t="str">
        <f>IF(Dt_Jadwal!$H$24&gt;2,Dt_Jadwal!#REF!,"")</f>
        <v/>
      </c>
      <c r="T75" s="468"/>
      <c r="U75" s="468"/>
      <c r="V75" s="468"/>
      <c r="W75" s="469"/>
      <c r="X75" s="175"/>
      <c r="Y75" s="176"/>
      <c r="Z75" s="176"/>
      <c r="AA75" s="176"/>
    </row>
    <row r="76" spans="1:27" ht="27" customHeight="1" thickBot="1" x14ac:dyDescent="0.35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75"/>
      <c r="Y76" s="176"/>
      <c r="Z76" s="176"/>
      <c r="AA76" s="176"/>
    </row>
    <row r="77" spans="1:27" ht="22.5" customHeight="1" x14ac:dyDescent="0.3">
      <c r="A77" s="457" t="str">
        <f>"Jadwal " &amp; MENU!$E$14</f>
        <v>Jadwal Penilaian Akhir Semester (PAS)</v>
      </c>
      <c r="B77" s="458"/>
      <c r="C77" s="458"/>
      <c r="D77" s="458"/>
      <c r="E77" s="458"/>
      <c r="F77" s="458"/>
      <c r="G77" s="459"/>
      <c r="H77" s="49"/>
      <c r="I77" s="457" t="str">
        <f>"Jadwal " &amp; MENU!$E$14</f>
        <v>Jadwal Penilaian Akhir Semester (PAS)</v>
      </c>
      <c r="J77" s="458"/>
      <c r="K77" s="458"/>
      <c r="L77" s="458"/>
      <c r="M77" s="458"/>
      <c r="N77" s="458"/>
      <c r="O77" s="459"/>
      <c r="P77" s="49"/>
      <c r="Q77" s="457" t="str">
        <f>"Jadwal " &amp; MENU!$E$14</f>
        <v>Jadwal Penilaian Akhir Semester (PAS)</v>
      </c>
      <c r="R77" s="458"/>
      <c r="S77" s="458"/>
      <c r="T77" s="458"/>
      <c r="U77" s="458"/>
      <c r="V77" s="458"/>
      <c r="W77" s="459"/>
      <c r="X77" s="175"/>
      <c r="Y77" s="176"/>
      <c r="Z77" s="176"/>
      <c r="AA77" s="176"/>
    </row>
    <row r="78" spans="1:27" ht="12.75" customHeight="1" x14ac:dyDescent="0.3">
      <c r="A78" s="50" t="str">
        <f>IF(Dt_Jadwal!$B$4&lt;&gt;"",Dt_Jadwal!$B$4,"")</f>
        <v>Senin</v>
      </c>
      <c r="B78" s="51">
        <f>IF(C78&lt;&gt;"",1,"")</f>
        <v>1</v>
      </c>
      <c r="C78" s="460" t="str">
        <f>IF(Dt_Jadwal!$H$4&gt;0,Dt_Jadwal!$I$4,"")</f>
        <v>B. Indonesia</v>
      </c>
      <c r="D78" s="461"/>
      <c r="E78" s="461"/>
      <c r="F78" s="461"/>
      <c r="G78" s="462"/>
      <c r="H78" s="49"/>
      <c r="I78" s="50" t="str">
        <f>IF(Dt_Jadwal!$B$4&lt;&gt;"",Dt_Jadwal!$B$4,"")</f>
        <v>Senin</v>
      </c>
      <c r="J78" s="51">
        <f>IF(K78&lt;&gt;"",1,"")</f>
        <v>1</v>
      </c>
      <c r="K78" s="460" t="str">
        <f>IF(Dt_Jadwal!$H$4&gt;0,Dt_Jadwal!$I$4,"")</f>
        <v>B. Indonesia</v>
      </c>
      <c r="L78" s="461"/>
      <c r="M78" s="461"/>
      <c r="N78" s="461"/>
      <c r="O78" s="462"/>
      <c r="P78" s="49"/>
      <c r="Q78" s="50" t="str">
        <f>IF(Dt_Jadwal!$B$4&lt;&gt;"",Dt_Jadwal!$B$4,"")</f>
        <v>Senin</v>
      </c>
      <c r="R78" s="51">
        <f>IF(S78&lt;&gt;"",1,"")</f>
        <v>1</v>
      </c>
      <c r="S78" s="460" t="str">
        <f>IF(Dt_Jadwal!$H$4&gt;0,Dt_Jadwal!$I$4,"")</f>
        <v>B. Indonesia</v>
      </c>
      <c r="T78" s="461"/>
      <c r="U78" s="461"/>
      <c r="V78" s="461"/>
      <c r="W78" s="462"/>
      <c r="X78" s="175"/>
      <c r="Y78" s="176"/>
      <c r="Z78" s="176"/>
      <c r="AA78" s="176"/>
    </row>
    <row r="79" spans="1:27" ht="12.75" customHeight="1" x14ac:dyDescent="0.3">
      <c r="A79" s="52">
        <f>IF(Dt_Jadwal!$C$4&lt;&gt;"",Dt_Jadwal!$C$4,"")</f>
        <v>45796</v>
      </c>
      <c r="B79" s="51">
        <f>IF(C79&lt;&gt;"",2,"")</f>
        <v>2</v>
      </c>
      <c r="C79" s="463" t="str">
        <f>IF(Dt_Jadwal!$H$4&gt;1,Dt_Jadwal!$I$5,"")</f>
        <v>Matematika</v>
      </c>
      <c r="D79" s="464"/>
      <c r="E79" s="464"/>
      <c r="F79" s="464"/>
      <c r="G79" s="465"/>
      <c r="H79" s="49"/>
      <c r="I79" s="52">
        <f>IF(Dt_Jadwal!$C$4&lt;&gt;"",Dt_Jadwal!$C$4,"")</f>
        <v>45796</v>
      </c>
      <c r="J79" s="51">
        <f>IF(K79&lt;&gt;"",2,"")</f>
        <v>2</v>
      </c>
      <c r="K79" s="463" t="str">
        <f>IF(Dt_Jadwal!$H$4&gt;1,Dt_Jadwal!$I$5,"")</f>
        <v>Matematika</v>
      </c>
      <c r="L79" s="464"/>
      <c r="M79" s="464"/>
      <c r="N79" s="464"/>
      <c r="O79" s="465"/>
      <c r="P79" s="49"/>
      <c r="Q79" s="52">
        <f>IF(Dt_Jadwal!$C$4&lt;&gt;"",Dt_Jadwal!$C$4,"")</f>
        <v>45796</v>
      </c>
      <c r="R79" s="51">
        <f>IF(S79&lt;&gt;"",2,"")</f>
        <v>2</v>
      </c>
      <c r="S79" s="463" t="str">
        <f>IF(Dt_Jadwal!$H$4&gt;1,Dt_Jadwal!$I$5,"")</f>
        <v>Matematika</v>
      </c>
      <c r="T79" s="464"/>
      <c r="U79" s="464"/>
      <c r="V79" s="464"/>
      <c r="W79" s="465"/>
      <c r="X79" s="175"/>
      <c r="Y79" s="176"/>
      <c r="Z79" s="176"/>
      <c r="AA79" s="176"/>
    </row>
    <row r="80" spans="1:27" ht="12.75" customHeight="1" x14ac:dyDescent="0.3">
      <c r="A80" s="53"/>
      <c r="B80" s="51" t="str">
        <f>IF(C80&lt;&gt;"",3,"")</f>
        <v/>
      </c>
      <c r="C80" s="463"/>
      <c r="D80" s="464"/>
      <c r="E80" s="464"/>
      <c r="F80" s="464"/>
      <c r="G80" s="465"/>
      <c r="H80" s="49"/>
      <c r="I80" s="53"/>
      <c r="J80" s="51" t="str">
        <f>IF(K80&lt;&gt;"",3,"")</f>
        <v/>
      </c>
      <c r="K80" s="463"/>
      <c r="L80" s="464"/>
      <c r="M80" s="464"/>
      <c r="N80" s="464"/>
      <c r="O80" s="465"/>
      <c r="P80" s="49"/>
      <c r="Q80" s="53"/>
      <c r="R80" s="51" t="str">
        <f>IF(S80&lt;&gt;"",3,"")</f>
        <v/>
      </c>
      <c r="S80" s="463"/>
      <c r="T80" s="464"/>
      <c r="U80" s="464"/>
      <c r="V80" s="464"/>
      <c r="W80" s="465"/>
      <c r="X80" s="175"/>
      <c r="Y80" s="176"/>
      <c r="Z80" s="176"/>
      <c r="AA80" s="176"/>
    </row>
    <row r="81" spans="1:27" ht="12.75" customHeight="1" x14ac:dyDescent="0.3">
      <c r="A81" s="50" t="str">
        <f>IF(Dt_Jadwal!$B$8&lt;&gt;"",Dt_Jadwal!$B$8,"")</f>
        <v>Selasa</v>
      </c>
      <c r="B81" s="51">
        <f>IF(C81&lt;&gt;"",1,"")</f>
        <v>1</v>
      </c>
      <c r="C81" s="463" t="str">
        <f>IF(Dt_Jadwal!$H$8&gt;0,Dt_Jadwal!$I$8,"")</f>
        <v>B. Inggris</v>
      </c>
      <c r="D81" s="464"/>
      <c r="E81" s="464"/>
      <c r="F81" s="464"/>
      <c r="G81" s="465"/>
      <c r="H81" s="49"/>
      <c r="I81" s="50" t="str">
        <f>IF(Dt_Jadwal!$B$8&lt;&gt;"",Dt_Jadwal!$B$8,"")</f>
        <v>Selasa</v>
      </c>
      <c r="J81" s="51">
        <f>IF(K81&lt;&gt;"",1,"")</f>
        <v>1</v>
      </c>
      <c r="K81" s="463" t="str">
        <f>IF(Dt_Jadwal!$H$8&gt;0,Dt_Jadwal!$I$8,"")</f>
        <v>B. Inggris</v>
      </c>
      <c r="L81" s="464"/>
      <c r="M81" s="464"/>
      <c r="N81" s="464"/>
      <c r="O81" s="465"/>
      <c r="P81" s="49"/>
      <c r="Q81" s="50" t="str">
        <f>IF(Dt_Jadwal!$B$8&lt;&gt;"",Dt_Jadwal!$B$8,"")</f>
        <v>Selasa</v>
      </c>
      <c r="R81" s="51">
        <f>IF(S81&lt;&gt;"",1,"")</f>
        <v>1</v>
      </c>
      <c r="S81" s="463" t="str">
        <f>IF(Dt_Jadwal!$H$8&gt;0,Dt_Jadwal!$I$8,"")</f>
        <v>B. Inggris</v>
      </c>
      <c r="T81" s="464"/>
      <c r="U81" s="464"/>
      <c r="V81" s="464"/>
      <c r="W81" s="465"/>
      <c r="X81" s="175"/>
      <c r="Y81" s="176"/>
      <c r="Z81" s="176"/>
      <c r="AA81" s="176"/>
    </row>
    <row r="82" spans="1:27" ht="12.75" customHeight="1" x14ac:dyDescent="0.3">
      <c r="A82" s="52">
        <f>IF(Dt_Jadwal!$C$8&lt;&gt;"",Dt_Jadwal!$C$8,"")</f>
        <v>45797</v>
      </c>
      <c r="B82" s="51">
        <f>IF(C82&lt;&gt;"",2,"")</f>
        <v>2</v>
      </c>
      <c r="C82" s="463" t="str">
        <f>IF(Dt_Jadwal!$H$8&gt;1,Dt_Jadwal!$I$9,"")</f>
        <v>Informatika</v>
      </c>
      <c r="D82" s="464"/>
      <c r="E82" s="464"/>
      <c r="F82" s="464"/>
      <c r="G82" s="465"/>
      <c r="H82" s="49"/>
      <c r="I82" s="52">
        <f>IF(Dt_Jadwal!$C$8&lt;&gt;"",Dt_Jadwal!$C$8,"")</f>
        <v>45797</v>
      </c>
      <c r="J82" s="51">
        <f>IF(K82&lt;&gt;"",2,"")</f>
        <v>2</v>
      </c>
      <c r="K82" s="463" t="str">
        <f>IF(Dt_Jadwal!$H$8&gt;1,Dt_Jadwal!$I$9,"")</f>
        <v>Informatika</v>
      </c>
      <c r="L82" s="464"/>
      <c r="M82" s="464"/>
      <c r="N82" s="464"/>
      <c r="O82" s="465"/>
      <c r="P82" s="49"/>
      <c r="Q82" s="52">
        <f>IF(Dt_Jadwal!$C$8&lt;&gt;"",Dt_Jadwal!$C$8,"")</f>
        <v>45797</v>
      </c>
      <c r="R82" s="51">
        <f>IF(S82&lt;&gt;"",2,"")</f>
        <v>2</v>
      </c>
      <c r="S82" s="463" t="str">
        <f>IF(Dt_Jadwal!$H$8&gt;1,Dt_Jadwal!$I$9,"")</f>
        <v>Informatika</v>
      </c>
      <c r="T82" s="464"/>
      <c r="U82" s="464"/>
      <c r="V82" s="464"/>
      <c r="W82" s="465"/>
      <c r="X82" s="175"/>
      <c r="Y82" s="176"/>
      <c r="Z82" s="176"/>
      <c r="AA82" s="176"/>
    </row>
    <row r="83" spans="1:27" ht="12.75" customHeight="1" x14ac:dyDescent="0.3">
      <c r="A83" s="54"/>
      <c r="B83" s="51" t="str">
        <f>IF(C83&lt;&gt;"",3,"")</f>
        <v/>
      </c>
      <c r="C83" s="463"/>
      <c r="D83" s="464"/>
      <c r="E83" s="464"/>
      <c r="F83" s="464"/>
      <c r="G83" s="465"/>
      <c r="H83" s="49"/>
      <c r="I83" s="54"/>
      <c r="J83" s="51" t="str">
        <f>IF(K83&lt;&gt;"",3,"")</f>
        <v/>
      </c>
      <c r="K83" s="463"/>
      <c r="L83" s="464"/>
      <c r="M83" s="464"/>
      <c r="N83" s="464"/>
      <c r="O83" s="465"/>
      <c r="P83" s="49"/>
      <c r="Q83" s="54"/>
      <c r="R83" s="51" t="str">
        <f>IF(S83&lt;&gt;"",3,"")</f>
        <v/>
      </c>
      <c r="S83" s="463"/>
      <c r="T83" s="464"/>
      <c r="U83" s="464"/>
      <c r="V83" s="464"/>
      <c r="W83" s="465"/>
      <c r="X83" s="175"/>
      <c r="Y83" s="176"/>
      <c r="Z83" s="176"/>
      <c r="AA83" s="176"/>
    </row>
    <row r="84" spans="1:27" ht="12.75" customHeight="1" x14ac:dyDescent="0.3">
      <c r="A84" s="50" t="str">
        <f>IF(Dt_Jadwal!$B$12&lt;&gt;"",Dt_Jadwal!$B$12,"")</f>
        <v>Rabu</v>
      </c>
      <c r="B84" s="51">
        <f>IF(C84&lt;&gt;"",1,"")</f>
        <v>1</v>
      </c>
      <c r="C84" s="463" t="str">
        <f>IF(Dt_Jadwal!$H$12&gt;0,Dt_Jadwal!$I$12,"")</f>
        <v>IPA</v>
      </c>
      <c r="D84" s="464"/>
      <c r="E84" s="464"/>
      <c r="F84" s="464"/>
      <c r="G84" s="465"/>
      <c r="H84" s="49"/>
      <c r="I84" s="50" t="str">
        <f>IF(Dt_Jadwal!$B$12&lt;&gt;"",Dt_Jadwal!$B$12,"")</f>
        <v>Rabu</v>
      </c>
      <c r="J84" s="51">
        <f>IF(K84&lt;&gt;"",1,"")</f>
        <v>1</v>
      </c>
      <c r="K84" s="463" t="str">
        <f>IF(Dt_Jadwal!$H$12&gt;0,Dt_Jadwal!$I$12,"")</f>
        <v>IPA</v>
      </c>
      <c r="L84" s="464"/>
      <c r="M84" s="464"/>
      <c r="N84" s="464"/>
      <c r="O84" s="465"/>
      <c r="P84" s="49"/>
      <c r="Q84" s="50" t="str">
        <f>IF(Dt_Jadwal!$B$12&lt;&gt;"",Dt_Jadwal!$B$12,"")</f>
        <v>Rabu</v>
      </c>
      <c r="R84" s="51">
        <f>IF(S84&lt;&gt;"",1,"")</f>
        <v>1</v>
      </c>
      <c r="S84" s="463" t="str">
        <f>IF(Dt_Jadwal!$H$12&gt;0,Dt_Jadwal!$I$12,"")</f>
        <v>IPA</v>
      </c>
      <c r="T84" s="464"/>
      <c r="U84" s="464"/>
      <c r="V84" s="464"/>
      <c r="W84" s="465"/>
      <c r="X84" s="175"/>
      <c r="Y84" s="176"/>
      <c r="Z84" s="176"/>
      <c r="AA84" s="176"/>
    </row>
    <row r="85" spans="1:27" ht="12.75" customHeight="1" x14ac:dyDescent="0.3">
      <c r="A85" s="52">
        <f>IF(Dt_Jadwal!$C$12&lt;&gt;"",Dt_Jadwal!$C$12,"")</f>
        <v>45798</v>
      </c>
      <c r="B85" s="51">
        <f>IF(C85&lt;&gt;"",2,"")</f>
        <v>2</v>
      </c>
      <c r="C85" s="463" t="str">
        <f>IF(Dt_Jadwal!$H$12&gt;1,Dt_Jadwal!$I$13,"")</f>
        <v>Prakarya</v>
      </c>
      <c r="D85" s="464"/>
      <c r="E85" s="464"/>
      <c r="F85" s="464"/>
      <c r="G85" s="465"/>
      <c r="H85" s="49"/>
      <c r="I85" s="52">
        <f>IF(Dt_Jadwal!$C$12&lt;&gt;"",Dt_Jadwal!$C$12,"")</f>
        <v>45798</v>
      </c>
      <c r="J85" s="51">
        <f>IF(K85&lt;&gt;"",2,"")</f>
        <v>2</v>
      </c>
      <c r="K85" s="463" t="str">
        <f>IF(Dt_Jadwal!$H$12&gt;1,Dt_Jadwal!$I$13,"")</f>
        <v>Prakarya</v>
      </c>
      <c r="L85" s="464"/>
      <c r="M85" s="464"/>
      <c r="N85" s="464"/>
      <c r="O85" s="465"/>
      <c r="P85" s="49"/>
      <c r="Q85" s="52">
        <f>IF(Dt_Jadwal!$C$12&lt;&gt;"",Dt_Jadwal!$C$12,"")</f>
        <v>45798</v>
      </c>
      <c r="R85" s="51">
        <f>IF(S85&lt;&gt;"",2,"")</f>
        <v>2</v>
      </c>
      <c r="S85" s="463" t="str">
        <f>IF(Dt_Jadwal!$H$12&gt;1,Dt_Jadwal!$I$13,"")</f>
        <v>Prakarya</v>
      </c>
      <c r="T85" s="464"/>
      <c r="U85" s="464"/>
      <c r="V85" s="464"/>
      <c r="W85" s="465"/>
      <c r="X85" s="175"/>
      <c r="Y85" s="176"/>
      <c r="Z85" s="176"/>
      <c r="AA85" s="176"/>
    </row>
    <row r="86" spans="1:27" ht="12.75" customHeight="1" x14ac:dyDescent="0.3">
      <c r="A86" s="55"/>
      <c r="B86" s="51" t="str">
        <f t="shared" ref="B86:B95" si="3">IF(C86&lt;&gt;"",3,"")</f>
        <v/>
      </c>
      <c r="C86" s="463"/>
      <c r="D86" s="464"/>
      <c r="E86" s="464"/>
      <c r="F86" s="464"/>
      <c r="G86" s="465"/>
      <c r="H86" s="49"/>
      <c r="I86" s="55"/>
      <c r="J86" s="51" t="str">
        <f t="shared" ref="J86:J95" si="4">IF(K86&lt;&gt;"",3,"")</f>
        <v/>
      </c>
      <c r="K86" s="463"/>
      <c r="L86" s="464"/>
      <c r="M86" s="464"/>
      <c r="N86" s="464"/>
      <c r="O86" s="465"/>
      <c r="P86" s="49"/>
      <c r="Q86" s="55"/>
      <c r="R86" s="51" t="str">
        <f t="shared" ref="R86:R95" si="5">IF(S86&lt;&gt;"",3,"")</f>
        <v/>
      </c>
      <c r="S86" s="463"/>
      <c r="T86" s="464"/>
      <c r="U86" s="464"/>
      <c r="V86" s="464"/>
      <c r="W86" s="465"/>
      <c r="X86" s="175"/>
      <c r="Y86" s="176"/>
      <c r="Z86" s="176"/>
      <c r="AA86" s="176"/>
    </row>
    <row r="87" spans="1:27" ht="12.75" customHeight="1" x14ac:dyDescent="0.3">
      <c r="A87" s="50" t="str">
        <f>IF(Dt_Jadwal!$B$16&lt;&gt;"",Dt_Jadwal!$B$16,"")</f>
        <v>Kamis</v>
      </c>
      <c r="B87" s="51">
        <f>IF(C87&lt;&gt;"",1,"")</f>
        <v>1</v>
      </c>
      <c r="C87" s="463" t="str">
        <f>IF(Dt_Jadwal!$H$16&gt;0,Dt_Jadwal!$I$16,"")</f>
        <v>IPS</v>
      </c>
      <c r="D87" s="464"/>
      <c r="E87" s="464"/>
      <c r="F87" s="464"/>
      <c r="G87" s="465"/>
      <c r="H87" s="49"/>
      <c r="I87" s="50" t="str">
        <f>IF(Dt_Jadwal!$B$16&lt;&gt;"",Dt_Jadwal!$B$16,"")</f>
        <v>Kamis</v>
      </c>
      <c r="J87" s="51">
        <f>IF(K87&lt;&gt;"",1,"")</f>
        <v>1</v>
      </c>
      <c r="K87" s="463" t="str">
        <f>IF(Dt_Jadwal!$H$16&gt;0,Dt_Jadwal!$I$16,"")</f>
        <v>IPS</v>
      </c>
      <c r="L87" s="464"/>
      <c r="M87" s="464"/>
      <c r="N87" s="464"/>
      <c r="O87" s="465"/>
      <c r="P87" s="49"/>
      <c r="Q87" s="50" t="str">
        <f>IF(Dt_Jadwal!$B$16&lt;&gt;"",Dt_Jadwal!$B$16,"")</f>
        <v>Kamis</v>
      </c>
      <c r="R87" s="51">
        <f>IF(S87&lt;&gt;"",1,"")</f>
        <v>1</v>
      </c>
      <c r="S87" s="463" t="str">
        <f>IF(Dt_Jadwal!$H$16&gt;0,Dt_Jadwal!$I$16,"")</f>
        <v>IPS</v>
      </c>
      <c r="T87" s="464"/>
      <c r="U87" s="464"/>
      <c r="V87" s="464"/>
      <c r="W87" s="465"/>
      <c r="X87" s="175"/>
      <c r="Y87" s="176"/>
      <c r="Z87" s="176"/>
      <c r="AA87" s="176"/>
    </row>
    <row r="88" spans="1:27" ht="12.75" customHeight="1" x14ac:dyDescent="0.3">
      <c r="A88" s="52">
        <f>IF(Dt_Jadwal!$C$16&lt;&gt;"",Dt_Jadwal!$C$16,"")</f>
        <v>45799</v>
      </c>
      <c r="B88" s="51">
        <f>IF(C88&lt;&gt;"",2,"")</f>
        <v>2</v>
      </c>
      <c r="C88" s="466" t="str">
        <f>IF(Dt_Jadwal!$H$16&gt;1,Dt_Jadwal!$I$17,"")</f>
        <v>Penjas</v>
      </c>
      <c r="D88" s="466"/>
      <c r="E88" s="466"/>
      <c r="F88" s="466"/>
      <c r="G88" s="467"/>
      <c r="H88" s="49"/>
      <c r="I88" s="52">
        <f>IF(Dt_Jadwal!$C$16&lt;&gt;"",Dt_Jadwal!$C$16,"")</f>
        <v>45799</v>
      </c>
      <c r="J88" s="51">
        <f>IF(K88&lt;&gt;"",2,"")</f>
        <v>2</v>
      </c>
      <c r="K88" s="466" t="str">
        <f>IF(Dt_Jadwal!$H$16&gt;1,Dt_Jadwal!$I$17,"")</f>
        <v>Penjas</v>
      </c>
      <c r="L88" s="466"/>
      <c r="M88" s="466"/>
      <c r="N88" s="466"/>
      <c r="O88" s="467"/>
      <c r="P88" s="49"/>
      <c r="Q88" s="52">
        <f>IF(Dt_Jadwal!$C$16&lt;&gt;"",Dt_Jadwal!$C$16,"")</f>
        <v>45799</v>
      </c>
      <c r="R88" s="51">
        <f>IF(S88&lt;&gt;"",2,"")</f>
        <v>2</v>
      </c>
      <c r="S88" s="466" t="str">
        <f>IF(Dt_Jadwal!$H$16&gt;1,Dt_Jadwal!$I$17,"")</f>
        <v>Penjas</v>
      </c>
      <c r="T88" s="466"/>
      <c r="U88" s="466"/>
      <c r="V88" s="466"/>
      <c r="W88" s="467"/>
      <c r="X88" s="175"/>
      <c r="Y88" s="176"/>
      <c r="Z88" s="176"/>
      <c r="AA88" s="176"/>
    </row>
    <row r="89" spans="1:27" ht="12.75" customHeight="1" x14ac:dyDescent="0.3">
      <c r="A89" s="55"/>
      <c r="B89" s="51" t="str">
        <f t="shared" si="3"/>
        <v/>
      </c>
      <c r="C89" s="466" t="str">
        <f>IF(Dt_Jadwal!$H$16&gt;2,Dt_Jadwal!#REF!,"")</f>
        <v/>
      </c>
      <c r="D89" s="466"/>
      <c r="E89" s="466"/>
      <c r="F89" s="466"/>
      <c r="G89" s="467"/>
      <c r="H89" s="49"/>
      <c r="I89" s="55"/>
      <c r="J89" s="51" t="str">
        <f t="shared" si="4"/>
        <v/>
      </c>
      <c r="K89" s="466" t="str">
        <f>IF(Dt_Jadwal!$H$16&gt;2,Dt_Jadwal!#REF!,"")</f>
        <v/>
      </c>
      <c r="L89" s="466"/>
      <c r="M89" s="466"/>
      <c r="N89" s="466"/>
      <c r="O89" s="467"/>
      <c r="P89" s="49"/>
      <c r="Q89" s="55"/>
      <c r="R89" s="51" t="str">
        <f t="shared" si="5"/>
        <v/>
      </c>
      <c r="S89" s="466" t="str">
        <f>IF(Dt_Jadwal!$H$16&gt;2,Dt_Jadwal!#REF!,"")</f>
        <v/>
      </c>
      <c r="T89" s="466"/>
      <c r="U89" s="466"/>
      <c r="V89" s="466"/>
      <c r="W89" s="467"/>
      <c r="X89" s="175"/>
      <c r="Y89" s="176"/>
      <c r="Z89" s="176"/>
      <c r="AA89" s="176"/>
    </row>
    <row r="90" spans="1:27" ht="12.75" customHeight="1" x14ac:dyDescent="0.3">
      <c r="A90" s="50" t="str">
        <f>IF(Dt_Jadwal!$B$20&lt;&gt;"",Dt_Jadwal!$B$20,"")</f>
        <v>Jumat</v>
      </c>
      <c r="B90" s="51">
        <f>IF(C90&lt;&gt;"",1,"")</f>
        <v>1</v>
      </c>
      <c r="C90" s="466" t="str">
        <f>IF(Dt_Jadwal!$H$20&gt;0,Dt_Jadwal!$I$20,"")</f>
        <v>PKN</v>
      </c>
      <c r="D90" s="466"/>
      <c r="E90" s="466"/>
      <c r="F90" s="466"/>
      <c r="G90" s="467"/>
      <c r="H90" s="49"/>
      <c r="I90" s="50" t="str">
        <f>IF(Dt_Jadwal!$B$20&lt;&gt;"",Dt_Jadwal!$B$20,"")</f>
        <v>Jumat</v>
      </c>
      <c r="J90" s="51">
        <f>IF(K90&lt;&gt;"",1,"")</f>
        <v>1</v>
      </c>
      <c r="K90" s="466" t="str">
        <f>IF(Dt_Jadwal!$H$20&gt;0,Dt_Jadwal!$I$20,"")</f>
        <v>PKN</v>
      </c>
      <c r="L90" s="466"/>
      <c r="M90" s="466"/>
      <c r="N90" s="466"/>
      <c r="O90" s="467"/>
      <c r="P90" s="49"/>
      <c r="Q90" s="50" t="str">
        <f>IF(Dt_Jadwal!$B$20&lt;&gt;"",Dt_Jadwal!$B$20,"")</f>
        <v>Jumat</v>
      </c>
      <c r="R90" s="51">
        <f>IF(S90&lt;&gt;"",1,"")</f>
        <v>1</v>
      </c>
      <c r="S90" s="466" t="str">
        <f>IF(Dt_Jadwal!$H$20&gt;0,Dt_Jadwal!$I$20,"")</f>
        <v>PKN</v>
      </c>
      <c r="T90" s="466"/>
      <c r="U90" s="466"/>
      <c r="V90" s="466"/>
      <c r="W90" s="467"/>
      <c r="X90" s="175"/>
      <c r="Y90" s="176"/>
      <c r="Z90" s="176"/>
      <c r="AA90" s="176"/>
    </row>
    <row r="91" spans="1:27" ht="12.75" customHeight="1" x14ac:dyDescent="0.3">
      <c r="A91" s="52">
        <f>IF(Dt_Jadwal!$C$20&lt;&gt;"",Dt_Jadwal!$C$20,"")</f>
        <v>45800</v>
      </c>
      <c r="B91" s="51">
        <f>IF(C91&lt;&gt;"",2,"")</f>
        <v>2</v>
      </c>
      <c r="C91" s="466" t="str">
        <f>IF(Dt_Jadwal!$H$20&gt;1,Dt_Jadwal!$I$21,"")</f>
        <v>-</v>
      </c>
      <c r="D91" s="466"/>
      <c r="E91" s="466"/>
      <c r="F91" s="466"/>
      <c r="G91" s="467"/>
      <c r="H91" s="49"/>
      <c r="I91" s="52">
        <f>IF(Dt_Jadwal!$C$20&lt;&gt;"",Dt_Jadwal!$C$20,"")</f>
        <v>45800</v>
      </c>
      <c r="J91" s="51">
        <f>IF(K91&lt;&gt;"",2,"")</f>
        <v>2</v>
      </c>
      <c r="K91" s="466" t="str">
        <f>IF(Dt_Jadwal!$H$20&gt;1,Dt_Jadwal!$I$21,"")</f>
        <v>-</v>
      </c>
      <c r="L91" s="466"/>
      <c r="M91" s="466"/>
      <c r="N91" s="466"/>
      <c r="O91" s="467"/>
      <c r="P91" s="49"/>
      <c r="Q91" s="52">
        <f>IF(Dt_Jadwal!$C$20&lt;&gt;"",Dt_Jadwal!$C$20,"")</f>
        <v>45800</v>
      </c>
      <c r="R91" s="51">
        <f>IF(S91&lt;&gt;"",2,"")</f>
        <v>2</v>
      </c>
      <c r="S91" s="466" t="str">
        <f>IF(Dt_Jadwal!$H$20&gt;1,Dt_Jadwal!$I$21,"")</f>
        <v>-</v>
      </c>
      <c r="T91" s="466"/>
      <c r="U91" s="466"/>
      <c r="V91" s="466"/>
      <c r="W91" s="467"/>
      <c r="X91" s="175"/>
      <c r="Y91" s="176"/>
      <c r="Z91" s="176"/>
      <c r="AA91" s="176"/>
    </row>
    <row r="92" spans="1:27" ht="12.75" customHeight="1" x14ac:dyDescent="0.3">
      <c r="A92" s="55"/>
      <c r="B92" s="51" t="str">
        <f t="shared" si="3"/>
        <v/>
      </c>
      <c r="C92" s="466" t="str">
        <f>IF(Dt_Jadwal!$H$20&gt;2,Dt_Jadwal!#REF!,"")</f>
        <v/>
      </c>
      <c r="D92" s="466"/>
      <c r="E92" s="466"/>
      <c r="F92" s="466"/>
      <c r="G92" s="467"/>
      <c r="H92" s="49"/>
      <c r="I92" s="55"/>
      <c r="J92" s="51" t="str">
        <f t="shared" si="4"/>
        <v/>
      </c>
      <c r="K92" s="466" t="str">
        <f>IF(Dt_Jadwal!$H$20&gt;2,Dt_Jadwal!#REF!,"")</f>
        <v/>
      </c>
      <c r="L92" s="466"/>
      <c r="M92" s="466"/>
      <c r="N92" s="466"/>
      <c r="O92" s="467"/>
      <c r="P92" s="49"/>
      <c r="Q92" s="55"/>
      <c r="R92" s="51" t="str">
        <f t="shared" si="5"/>
        <v/>
      </c>
      <c r="S92" s="466" t="str">
        <f>IF(Dt_Jadwal!$H$20&gt;2,Dt_Jadwal!#REF!,"")</f>
        <v/>
      </c>
      <c r="T92" s="466"/>
      <c r="U92" s="466"/>
      <c r="V92" s="466"/>
      <c r="W92" s="467"/>
      <c r="X92" s="175"/>
      <c r="Y92" s="176"/>
      <c r="Z92" s="176"/>
      <c r="AA92" s="176"/>
    </row>
    <row r="93" spans="1:27" ht="12.75" customHeight="1" x14ac:dyDescent="0.3">
      <c r="A93" s="50" t="str">
        <f>IF(Dt_Jadwal!$B$24&lt;&gt;"",Dt_Jadwal!$B$24,"")</f>
        <v>Sabtu</v>
      </c>
      <c r="B93" s="51">
        <f>IF(C93&lt;&gt;"",1,"")</f>
        <v>1</v>
      </c>
      <c r="C93" s="466" t="str">
        <f>IF(Dt_Jadwal!$H$24&gt;0,Dt_Jadwal!$I$24,"")</f>
        <v>PAI</v>
      </c>
      <c r="D93" s="466"/>
      <c r="E93" s="466"/>
      <c r="F93" s="466"/>
      <c r="G93" s="467"/>
      <c r="H93" s="49"/>
      <c r="I93" s="50" t="str">
        <f>IF(Dt_Jadwal!$B$24&lt;&gt;"",Dt_Jadwal!$B$24,"")</f>
        <v>Sabtu</v>
      </c>
      <c r="J93" s="51">
        <f>IF(K93&lt;&gt;"",1,"")</f>
        <v>1</v>
      </c>
      <c r="K93" s="466" t="str">
        <f>IF(Dt_Jadwal!$H$24&gt;0,Dt_Jadwal!$I$24,"")</f>
        <v>PAI</v>
      </c>
      <c r="L93" s="466"/>
      <c r="M93" s="466"/>
      <c r="N93" s="466"/>
      <c r="O93" s="467"/>
      <c r="P93" s="49"/>
      <c r="Q93" s="50" t="str">
        <f>IF(Dt_Jadwal!$B$24&lt;&gt;"",Dt_Jadwal!$B$24,"")</f>
        <v>Sabtu</v>
      </c>
      <c r="R93" s="51">
        <f>IF(S93&lt;&gt;"",1,"")</f>
        <v>1</v>
      </c>
      <c r="S93" s="466" t="str">
        <f>IF(Dt_Jadwal!$H$24&gt;0,Dt_Jadwal!$I$24,"")</f>
        <v>PAI</v>
      </c>
      <c r="T93" s="466"/>
      <c r="U93" s="466"/>
      <c r="V93" s="466"/>
      <c r="W93" s="467"/>
      <c r="X93" s="175"/>
      <c r="Y93" s="176"/>
      <c r="Z93" s="176"/>
      <c r="AA93" s="176"/>
    </row>
    <row r="94" spans="1:27" ht="12.75" customHeight="1" x14ac:dyDescent="0.3">
      <c r="A94" s="52">
        <f>IF(Dt_Jadwal!$C$24&lt;&gt;"",Dt_Jadwal!$C$24,"")</f>
        <v>45801</v>
      </c>
      <c r="B94" s="51">
        <f>IF(C94&lt;&gt;"",2,"")</f>
        <v>2</v>
      </c>
      <c r="C94" s="466" t="str">
        <f>IF(Dt_Jadwal!$H$24&gt;1,Dt_Jadwal!$I$25,"")</f>
        <v>TBTQ</v>
      </c>
      <c r="D94" s="466"/>
      <c r="E94" s="466"/>
      <c r="F94" s="466"/>
      <c r="G94" s="467"/>
      <c r="H94" s="49"/>
      <c r="I94" s="52">
        <f>IF(Dt_Jadwal!$C$24&lt;&gt;"",Dt_Jadwal!$C$24,"")</f>
        <v>45801</v>
      </c>
      <c r="J94" s="51">
        <f>IF(K94&lt;&gt;"",2,"")</f>
        <v>2</v>
      </c>
      <c r="K94" s="466" t="str">
        <f>IF(Dt_Jadwal!$H$24&gt;1,Dt_Jadwal!$I$25,"")</f>
        <v>TBTQ</v>
      </c>
      <c r="L94" s="466"/>
      <c r="M94" s="466"/>
      <c r="N94" s="466"/>
      <c r="O94" s="467"/>
      <c r="P94" s="49"/>
      <c r="Q94" s="52">
        <f>IF(Dt_Jadwal!$C$24&lt;&gt;"",Dt_Jadwal!$C$24,"")</f>
        <v>45801</v>
      </c>
      <c r="R94" s="51">
        <f>IF(S94&lt;&gt;"",2,"")</f>
        <v>2</v>
      </c>
      <c r="S94" s="466" t="str">
        <f>IF(Dt_Jadwal!$H$24&gt;1,Dt_Jadwal!$I$25,"")</f>
        <v>TBTQ</v>
      </c>
      <c r="T94" s="466"/>
      <c r="U94" s="466"/>
      <c r="V94" s="466"/>
      <c r="W94" s="467"/>
      <c r="X94" s="175"/>
      <c r="Y94" s="176"/>
      <c r="Z94" s="176"/>
      <c r="AA94" s="176"/>
    </row>
    <row r="95" spans="1:27" ht="12.75" customHeight="1" thickBot="1" x14ac:dyDescent="0.35">
      <c r="A95" s="56"/>
      <c r="B95" s="57" t="str">
        <f t="shared" si="3"/>
        <v/>
      </c>
      <c r="C95" s="468" t="str">
        <f>IF(Dt_Jadwal!$H$24&gt;2,Dt_Jadwal!#REF!,"")</f>
        <v/>
      </c>
      <c r="D95" s="468"/>
      <c r="E95" s="468"/>
      <c r="F95" s="468"/>
      <c r="G95" s="469"/>
      <c r="H95" s="49"/>
      <c r="I95" s="56"/>
      <c r="J95" s="57" t="str">
        <f t="shared" si="4"/>
        <v/>
      </c>
      <c r="K95" s="468" t="str">
        <f>IF(Dt_Jadwal!$H$24&gt;2,Dt_Jadwal!#REF!,"")</f>
        <v/>
      </c>
      <c r="L95" s="468"/>
      <c r="M95" s="468"/>
      <c r="N95" s="468"/>
      <c r="O95" s="469"/>
      <c r="P95" s="49"/>
      <c r="Q95" s="56"/>
      <c r="R95" s="57" t="str">
        <f t="shared" si="5"/>
        <v/>
      </c>
      <c r="S95" s="468" t="str">
        <f>IF(Dt_Jadwal!$H$24&gt;2,Dt_Jadwal!#REF!,"")</f>
        <v/>
      </c>
      <c r="T95" s="468"/>
      <c r="U95" s="468"/>
      <c r="V95" s="468"/>
      <c r="W95" s="469"/>
      <c r="X95" s="175"/>
      <c r="Y95" s="176"/>
      <c r="Z95" s="176"/>
      <c r="AA95" s="176"/>
    </row>
    <row r="96" spans="1:27" ht="27" customHeight="1" thickBot="1" x14ac:dyDescent="0.35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175"/>
      <c r="Y96" s="176"/>
      <c r="Z96" s="176"/>
      <c r="AA96" s="176"/>
    </row>
    <row r="97" spans="1:27" ht="22.5" customHeight="1" x14ac:dyDescent="0.3">
      <c r="A97" s="457" t="str">
        <f>"Jadwal " &amp; MENU!$E$14</f>
        <v>Jadwal Penilaian Akhir Semester (PAS)</v>
      </c>
      <c r="B97" s="458"/>
      <c r="C97" s="458"/>
      <c r="D97" s="458"/>
      <c r="E97" s="458"/>
      <c r="F97" s="458"/>
      <c r="G97" s="459"/>
      <c r="H97" s="49"/>
      <c r="I97" s="457" t="str">
        <f>"Jadwal " &amp; MENU!$E$14</f>
        <v>Jadwal Penilaian Akhir Semester (PAS)</v>
      </c>
      <c r="J97" s="458"/>
      <c r="K97" s="458"/>
      <c r="L97" s="458"/>
      <c r="M97" s="458"/>
      <c r="N97" s="458"/>
      <c r="O97" s="459"/>
      <c r="P97" s="49"/>
      <c r="Q97" s="457" t="str">
        <f>"Jadwal " &amp; MENU!$E$14</f>
        <v>Jadwal Penilaian Akhir Semester (PAS)</v>
      </c>
      <c r="R97" s="458"/>
      <c r="S97" s="458"/>
      <c r="T97" s="458"/>
      <c r="U97" s="458"/>
      <c r="V97" s="458"/>
      <c r="W97" s="459"/>
      <c r="X97" s="175"/>
      <c r="Y97" s="176"/>
      <c r="Z97" s="176"/>
      <c r="AA97" s="176"/>
    </row>
    <row r="98" spans="1:27" ht="12.75" customHeight="1" x14ac:dyDescent="0.3">
      <c r="A98" s="50" t="str">
        <f>IF(Dt_Jadwal!$B$4&lt;&gt;"",Dt_Jadwal!$B$4,"")</f>
        <v>Senin</v>
      </c>
      <c r="B98" s="51">
        <f>IF(C98&lt;&gt;"",1,"")</f>
        <v>1</v>
      </c>
      <c r="C98" s="460" t="str">
        <f>IF(Dt_Jadwal!$H$4&gt;0,Dt_Jadwal!$I$4,"")</f>
        <v>B. Indonesia</v>
      </c>
      <c r="D98" s="461"/>
      <c r="E98" s="461"/>
      <c r="F98" s="461"/>
      <c r="G98" s="462"/>
      <c r="H98" s="49"/>
      <c r="I98" s="50" t="str">
        <f>IF(Dt_Jadwal!$B$4&lt;&gt;"",Dt_Jadwal!$B$4,"")</f>
        <v>Senin</v>
      </c>
      <c r="J98" s="51">
        <f>IF(K98&lt;&gt;"",1,"")</f>
        <v>1</v>
      </c>
      <c r="K98" s="460" t="str">
        <f>IF(Dt_Jadwal!$H$4&gt;0,Dt_Jadwal!$I$4,"")</f>
        <v>B. Indonesia</v>
      </c>
      <c r="L98" s="461"/>
      <c r="M98" s="461"/>
      <c r="N98" s="461"/>
      <c r="O98" s="462"/>
      <c r="P98" s="49"/>
      <c r="Q98" s="50" t="str">
        <f>IF(Dt_Jadwal!$B$4&lt;&gt;"",Dt_Jadwal!$B$4,"")</f>
        <v>Senin</v>
      </c>
      <c r="R98" s="51">
        <f>IF(S98&lt;&gt;"",1,"")</f>
        <v>1</v>
      </c>
      <c r="S98" s="460" t="str">
        <f>IF(Dt_Jadwal!$H$4&gt;0,Dt_Jadwal!$I$4,"")</f>
        <v>B. Indonesia</v>
      </c>
      <c r="T98" s="461"/>
      <c r="U98" s="461"/>
      <c r="V98" s="461"/>
      <c r="W98" s="462"/>
      <c r="X98" s="175"/>
      <c r="Y98" s="176"/>
      <c r="Z98" s="176"/>
      <c r="AA98" s="176"/>
    </row>
    <row r="99" spans="1:27" ht="12.75" customHeight="1" x14ac:dyDescent="0.3">
      <c r="A99" s="52">
        <f>IF(Dt_Jadwal!$C$4&lt;&gt;"",Dt_Jadwal!$C$4,"")</f>
        <v>45796</v>
      </c>
      <c r="B99" s="51">
        <f>IF(C99&lt;&gt;"",2,"")</f>
        <v>2</v>
      </c>
      <c r="C99" s="463" t="str">
        <f>IF(Dt_Jadwal!$H$4&gt;1,Dt_Jadwal!$I$5,"")</f>
        <v>Matematika</v>
      </c>
      <c r="D99" s="464"/>
      <c r="E99" s="464"/>
      <c r="F99" s="464"/>
      <c r="G99" s="465"/>
      <c r="H99" s="49"/>
      <c r="I99" s="52">
        <f>IF(Dt_Jadwal!$C$4&lt;&gt;"",Dt_Jadwal!$C$4,"")</f>
        <v>45796</v>
      </c>
      <c r="J99" s="51">
        <f>IF(K99&lt;&gt;"",2,"")</f>
        <v>2</v>
      </c>
      <c r="K99" s="463" t="str">
        <f>IF(Dt_Jadwal!$H$4&gt;1,Dt_Jadwal!$I$5,"")</f>
        <v>Matematika</v>
      </c>
      <c r="L99" s="464"/>
      <c r="M99" s="464"/>
      <c r="N99" s="464"/>
      <c r="O99" s="465"/>
      <c r="P99" s="49"/>
      <c r="Q99" s="52">
        <f>IF(Dt_Jadwal!$C$4&lt;&gt;"",Dt_Jadwal!$C$4,"")</f>
        <v>45796</v>
      </c>
      <c r="R99" s="51">
        <f>IF(S99&lt;&gt;"",2,"")</f>
        <v>2</v>
      </c>
      <c r="S99" s="463" t="str">
        <f>IF(Dt_Jadwal!$H$4&gt;1,Dt_Jadwal!$I$5,"")</f>
        <v>Matematika</v>
      </c>
      <c r="T99" s="464"/>
      <c r="U99" s="464"/>
      <c r="V99" s="464"/>
      <c r="W99" s="465"/>
      <c r="X99" s="175"/>
      <c r="Y99" s="176"/>
      <c r="Z99" s="176"/>
      <c r="AA99" s="176"/>
    </row>
    <row r="100" spans="1:27" ht="12.75" customHeight="1" x14ac:dyDescent="0.3">
      <c r="A100" s="53"/>
      <c r="B100" s="51" t="str">
        <f>IF(C100&lt;&gt;"",3,"")</f>
        <v/>
      </c>
      <c r="C100" s="463"/>
      <c r="D100" s="464"/>
      <c r="E100" s="464"/>
      <c r="F100" s="464"/>
      <c r="G100" s="465"/>
      <c r="H100" s="49"/>
      <c r="I100" s="53"/>
      <c r="J100" s="51" t="str">
        <f>IF(K100&lt;&gt;"",3,"")</f>
        <v/>
      </c>
      <c r="K100" s="463"/>
      <c r="L100" s="464"/>
      <c r="M100" s="464"/>
      <c r="N100" s="464"/>
      <c r="O100" s="465"/>
      <c r="P100" s="49"/>
      <c r="Q100" s="53"/>
      <c r="R100" s="51" t="str">
        <f>IF(S100&lt;&gt;"",3,"")</f>
        <v/>
      </c>
      <c r="S100" s="463"/>
      <c r="T100" s="464"/>
      <c r="U100" s="464"/>
      <c r="V100" s="464"/>
      <c r="W100" s="465"/>
      <c r="X100" s="175"/>
      <c r="Y100" s="176"/>
      <c r="Z100" s="176"/>
      <c r="AA100" s="176"/>
    </row>
    <row r="101" spans="1:27" ht="12.75" customHeight="1" x14ac:dyDescent="0.3">
      <c r="A101" s="50" t="str">
        <f>IF(Dt_Jadwal!$B$8&lt;&gt;"",Dt_Jadwal!$B$8,"")</f>
        <v>Selasa</v>
      </c>
      <c r="B101" s="51">
        <f>IF(C101&lt;&gt;"",1,"")</f>
        <v>1</v>
      </c>
      <c r="C101" s="463" t="str">
        <f>IF(Dt_Jadwal!$H$8&gt;0,Dt_Jadwal!$I$8,"")</f>
        <v>B. Inggris</v>
      </c>
      <c r="D101" s="464"/>
      <c r="E101" s="464"/>
      <c r="F101" s="464"/>
      <c r="G101" s="465"/>
      <c r="H101" s="49"/>
      <c r="I101" s="50" t="str">
        <f>IF(Dt_Jadwal!$B$8&lt;&gt;"",Dt_Jadwal!$B$8,"")</f>
        <v>Selasa</v>
      </c>
      <c r="J101" s="51">
        <f>IF(K101&lt;&gt;"",1,"")</f>
        <v>1</v>
      </c>
      <c r="K101" s="463" t="str">
        <f>IF(Dt_Jadwal!$H$8&gt;0,Dt_Jadwal!$I$8,"")</f>
        <v>B. Inggris</v>
      </c>
      <c r="L101" s="464"/>
      <c r="M101" s="464"/>
      <c r="N101" s="464"/>
      <c r="O101" s="465"/>
      <c r="P101" s="49"/>
      <c r="Q101" s="50" t="str">
        <f>IF(Dt_Jadwal!$B$8&lt;&gt;"",Dt_Jadwal!$B$8,"")</f>
        <v>Selasa</v>
      </c>
      <c r="R101" s="51">
        <f>IF(S101&lt;&gt;"",1,"")</f>
        <v>1</v>
      </c>
      <c r="S101" s="463" t="str">
        <f>IF(Dt_Jadwal!$H$8&gt;0,Dt_Jadwal!$I$8,"")</f>
        <v>B. Inggris</v>
      </c>
      <c r="T101" s="464"/>
      <c r="U101" s="464"/>
      <c r="V101" s="464"/>
      <c r="W101" s="465"/>
      <c r="X101" s="175"/>
      <c r="Y101" s="176"/>
      <c r="Z101" s="176"/>
      <c r="AA101" s="176"/>
    </row>
    <row r="102" spans="1:27" ht="12.75" customHeight="1" x14ac:dyDescent="0.3">
      <c r="A102" s="52">
        <f>IF(Dt_Jadwal!$C$8&lt;&gt;"",Dt_Jadwal!$C$8,"")</f>
        <v>45797</v>
      </c>
      <c r="B102" s="51">
        <f>IF(C102&lt;&gt;"",2,"")</f>
        <v>2</v>
      </c>
      <c r="C102" s="463" t="str">
        <f>IF(Dt_Jadwal!$H$8&gt;1,Dt_Jadwal!$I$9,"")</f>
        <v>Informatika</v>
      </c>
      <c r="D102" s="464"/>
      <c r="E102" s="464"/>
      <c r="F102" s="464"/>
      <c r="G102" s="465"/>
      <c r="H102" s="49"/>
      <c r="I102" s="52">
        <f>IF(Dt_Jadwal!$C$8&lt;&gt;"",Dt_Jadwal!$C$8,"")</f>
        <v>45797</v>
      </c>
      <c r="J102" s="51">
        <f>IF(K102&lt;&gt;"",2,"")</f>
        <v>2</v>
      </c>
      <c r="K102" s="463" t="str">
        <f>IF(Dt_Jadwal!$H$8&gt;1,Dt_Jadwal!$I$9,"")</f>
        <v>Informatika</v>
      </c>
      <c r="L102" s="464"/>
      <c r="M102" s="464"/>
      <c r="N102" s="464"/>
      <c r="O102" s="465"/>
      <c r="P102" s="49"/>
      <c r="Q102" s="52">
        <f>IF(Dt_Jadwal!$C$8&lt;&gt;"",Dt_Jadwal!$C$8,"")</f>
        <v>45797</v>
      </c>
      <c r="R102" s="51">
        <f>IF(S102&lt;&gt;"",2,"")</f>
        <v>2</v>
      </c>
      <c r="S102" s="463" t="str">
        <f>IF(Dt_Jadwal!$H$8&gt;1,Dt_Jadwal!$I$9,"")</f>
        <v>Informatika</v>
      </c>
      <c r="T102" s="464"/>
      <c r="U102" s="464"/>
      <c r="V102" s="464"/>
      <c r="W102" s="465"/>
      <c r="X102" s="175"/>
      <c r="Y102" s="176"/>
      <c r="Z102" s="176"/>
      <c r="AA102" s="176"/>
    </row>
    <row r="103" spans="1:27" ht="12.75" customHeight="1" x14ac:dyDescent="0.3">
      <c r="A103" s="54"/>
      <c r="B103" s="51" t="str">
        <f>IF(C103&lt;&gt;"",3,"")</f>
        <v/>
      </c>
      <c r="C103" s="463"/>
      <c r="D103" s="464"/>
      <c r="E103" s="464"/>
      <c r="F103" s="464"/>
      <c r="G103" s="465"/>
      <c r="H103" s="49"/>
      <c r="I103" s="54"/>
      <c r="J103" s="51" t="str">
        <f>IF(K103&lt;&gt;"",3,"")</f>
        <v/>
      </c>
      <c r="K103" s="463"/>
      <c r="L103" s="464"/>
      <c r="M103" s="464"/>
      <c r="N103" s="464"/>
      <c r="O103" s="465"/>
      <c r="P103" s="49"/>
      <c r="Q103" s="54"/>
      <c r="R103" s="51" t="str">
        <f>IF(S103&lt;&gt;"",3,"")</f>
        <v/>
      </c>
      <c r="S103" s="463"/>
      <c r="T103" s="464"/>
      <c r="U103" s="464"/>
      <c r="V103" s="464"/>
      <c r="W103" s="465"/>
      <c r="X103" s="175"/>
      <c r="Y103" s="176"/>
      <c r="Z103" s="176"/>
      <c r="AA103" s="176"/>
    </row>
    <row r="104" spans="1:27" ht="12.75" customHeight="1" x14ac:dyDescent="0.3">
      <c r="A104" s="50" t="str">
        <f>IF(Dt_Jadwal!$B$12&lt;&gt;"",Dt_Jadwal!$B$12,"")</f>
        <v>Rabu</v>
      </c>
      <c r="B104" s="51">
        <f>IF(C104&lt;&gt;"",1,"")</f>
        <v>1</v>
      </c>
      <c r="C104" s="463" t="str">
        <f>IF(Dt_Jadwal!$H$12&gt;0,Dt_Jadwal!$I$12,"")</f>
        <v>IPA</v>
      </c>
      <c r="D104" s="464"/>
      <c r="E104" s="464"/>
      <c r="F104" s="464"/>
      <c r="G104" s="465"/>
      <c r="H104" s="49"/>
      <c r="I104" s="50" t="str">
        <f>IF(Dt_Jadwal!$B$12&lt;&gt;"",Dt_Jadwal!$B$12,"")</f>
        <v>Rabu</v>
      </c>
      <c r="J104" s="51">
        <f>IF(K104&lt;&gt;"",1,"")</f>
        <v>1</v>
      </c>
      <c r="K104" s="463" t="str">
        <f>IF(Dt_Jadwal!$H$12&gt;0,Dt_Jadwal!$I$12,"")</f>
        <v>IPA</v>
      </c>
      <c r="L104" s="464"/>
      <c r="M104" s="464"/>
      <c r="N104" s="464"/>
      <c r="O104" s="465"/>
      <c r="P104" s="49"/>
      <c r="Q104" s="50" t="str">
        <f>IF(Dt_Jadwal!$B$12&lt;&gt;"",Dt_Jadwal!$B$12,"")</f>
        <v>Rabu</v>
      </c>
      <c r="R104" s="51">
        <f>IF(S104&lt;&gt;"",1,"")</f>
        <v>1</v>
      </c>
      <c r="S104" s="463" t="str">
        <f>IF(Dt_Jadwal!$H$12&gt;0,Dt_Jadwal!$I$12,"")</f>
        <v>IPA</v>
      </c>
      <c r="T104" s="464"/>
      <c r="U104" s="464"/>
      <c r="V104" s="464"/>
      <c r="W104" s="465"/>
      <c r="X104" s="175"/>
      <c r="Y104" s="176"/>
      <c r="Z104" s="176"/>
      <c r="AA104" s="176"/>
    </row>
    <row r="105" spans="1:27" ht="12.75" customHeight="1" x14ac:dyDescent="0.3">
      <c r="A105" s="52">
        <f>IF(Dt_Jadwal!$C$12&lt;&gt;"",Dt_Jadwal!$C$12,"")</f>
        <v>45798</v>
      </c>
      <c r="B105" s="51">
        <f>IF(C105&lt;&gt;"",2,"")</f>
        <v>2</v>
      </c>
      <c r="C105" s="463" t="str">
        <f>IF(Dt_Jadwal!$H$12&gt;1,Dt_Jadwal!$I$13,"")</f>
        <v>Prakarya</v>
      </c>
      <c r="D105" s="464"/>
      <c r="E105" s="464"/>
      <c r="F105" s="464"/>
      <c r="G105" s="465"/>
      <c r="H105" s="49"/>
      <c r="I105" s="52">
        <f>IF(Dt_Jadwal!$C$12&lt;&gt;"",Dt_Jadwal!$C$12,"")</f>
        <v>45798</v>
      </c>
      <c r="J105" s="51">
        <f>IF(K105&lt;&gt;"",2,"")</f>
        <v>2</v>
      </c>
      <c r="K105" s="463" t="str">
        <f>IF(Dt_Jadwal!$H$12&gt;1,Dt_Jadwal!$I$13,"")</f>
        <v>Prakarya</v>
      </c>
      <c r="L105" s="464"/>
      <c r="M105" s="464"/>
      <c r="N105" s="464"/>
      <c r="O105" s="465"/>
      <c r="P105" s="49"/>
      <c r="Q105" s="52">
        <f>IF(Dt_Jadwal!$C$12&lt;&gt;"",Dt_Jadwal!$C$12,"")</f>
        <v>45798</v>
      </c>
      <c r="R105" s="51">
        <f>IF(S105&lt;&gt;"",2,"")</f>
        <v>2</v>
      </c>
      <c r="S105" s="463" t="str">
        <f>IF(Dt_Jadwal!$H$12&gt;1,Dt_Jadwal!$I$13,"")</f>
        <v>Prakarya</v>
      </c>
      <c r="T105" s="464"/>
      <c r="U105" s="464"/>
      <c r="V105" s="464"/>
      <c r="W105" s="465"/>
      <c r="X105" s="175"/>
      <c r="Y105" s="176"/>
      <c r="Z105" s="176"/>
      <c r="AA105" s="176"/>
    </row>
    <row r="106" spans="1:27" ht="12.75" customHeight="1" x14ac:dyDescent="0.3">
      <c r="A106" s="55"/>
      <c r="B106" s="51" t="str">
        <f t="shared" ref="B106:B115" si="6">IF(C106&lt;&gt;"",3,"")</f>
        <v/>
      </c>
      <c r="C106" s="463"/>
      <c r="D106" s="464"/>
      <c r="E106" s="464"/>
      <c r="F106" s="464"/>
      <c r="G106" s="465"/>
      <c r="H106" s="49"/>
      <c r="I106" s="55"/>
      <c r="J106" s="51" t="str">
        <f t="shared" ref="J106:J115" si="7">IF(K106&lt;&gt;"",3,"")</f>
        <v/>
      </c>
      <c r="K106" s="463"/>
      <c r="L106" s="464"/>
      <c r="M106" s="464"/>
      <c r="N106" s="464"/>
      <c r="O106" s="465"/>
      <c r="P106" s="49"/>
      <c r="Q106" s="55"/>
      <c r="R106" s="51" t="str">
        <f t="shared" ref="R106:R115" si="8">IF(S106&lt;&gt;"",3,"")</f>
        <v/>
      </c>
      <c r="S106" s="463"/>
      <c r="T106" s="464"/>
      <c r="U106" s="464"/>
      <c r="V106" s="464"/>
      <c r="W106" s="465"/>
      <c r="X106" s="175"/>
      <c r="Y106" s="176"/>
      <c r="Z106" s="176"/>
      <c r="AA106" s="176"/>
    </row>
    <row r="107" spans="1:27" ht="12.75" customHeight="1" x14ac:dyDescent="0.3">
      <c r="A107" s="50" t="str">
        <f>IF(Dt_Jadwal!$B$16&lt;&gt;"",Dt_Jadwal!$B$16,"")</f>
        <v>Kamis</v>
      </c>
      <c r="B107" s="51">
        <f>IF(C107&lt;&gt;"",1,"")</f>
        <v>1</v>
      </c>
      <c r="C107" s="463" t="str">
        <f>IF(Dt_Jadwal!$H$16&gt;0,Dt_Jadwal!$I$16,"")</f>
        <v>IPS</v>
      </c>
      <c r="D107" s="464"/>
      <c r="E107" s="464"/>
      <c r="F107" s="464"/>
      <c r="G107" s="465"/>
      <c r="H107" s="49"/>
      <c r="I107" s="50" t="str">
        <f>IF(Dt_Jadwal!$B$16&lt;&gt;"",Dt_Jadwal!$B$16,"")</f>
        <v>Kamis</v>
      </c>
      <c r="J107" s="51">
        <f>IF(K107&lt;&gt;"",1,"")</f>
        <v>1</v>
      </c>
      <c r="K107" s="463" t="str">
        <f>IF(Dt_Jadwal!$H$16&gt;0,Dt_Jadwal!$I$16,"")</f>
        <v>IPS</v>
      </c>
      <c r="L107" s="464"/>
      <c r="M107" s="464"/>
      <c r="N107" s="464"/>
      <c r="O107" s="465"/>
      <c r="P107" s="49"/>
      <c r="Q107" s="50" t="str">
        <f>IF(Dt_Jadwal!$B$16&lt;&gt;"",Dt_Jadwal!$B$16,"")</f>
        <v>Kamis</v>
      </c>
      <c r="R107" s="51">
        <f>IF(S107&lt;&gt;"",1,"")</f>
        <v>1</v>
      </c>
      <c r="S107" s="463" t="str">
        <f>IF(Dt_Jadwal!$H$16&gt;0,Dt_Jadwal!$I$16,"")</f>
        <v>IPS</v>
      </c>
      <c r="T107" s="464"/>
      <c r="U107" s="464"/>
      <c r="V107" s="464"/>
      <c r="W107" s="465"/>
      <c r="X107" s="175"/>
      <c r="Y107" s="176"/>
      <c r="Z107" s="176"/>
      <c r="AA107" s="176"/>
    </row>
    <row r="108" spans="1:27" ht="12.75" customHeight="1" x14ac:dyDescent="0.3">
      <c r="A108" s="52">
        <f>IF(Dt_Jadwal!$C$16&lt;&gt;"",Dt_Jadwal!$C$16,"")</f>
        <v>45799</v>
      </c>
      <c r="B108" s="51">
        <f>IF(C108&lt;&gt;"",2,"")</f>
        <v>2</v>
      </c>
      <c r="C108" s="466" t="str">
        <f>IF(Dt_Jadwal!$H$16&gt;1,Dt_Jadwal!$I$17,"")</f>
        <v>Penjas</v>
      </c>
      <c r="D108" s="466"/>
      <c r="E108" s="466"/>
      <c r="F108" s="466"/>
      <c r="G108" s="467"/>
      <c r="H108" s="49"/>
      <c r="I108" s="52">
        <f>IF(Dt_Jadwal!$C$16&lt;&gt;"",Dt_Jadwal!$C$16,"")</f>
        <v>45799</v>
      </c>
      <c r="J108" s="51">
        <f>IF(K108&lt;&gt;"",2,"")</f>
        <v>2</v>
      </c>
      <c r="K108" s="466" t="str">
        <f>IF(Dt_Jadwal!$H$16&gt;1,Dt_Jadwal!$I$17,"")</f>
        <v>Penjas</v>
      </c>
      <c r="L108" s="466"/>
      <c r="M108" s="466"/>
      <c r="N108" s="466"/>
      <c r="O108" s="467"/>
      <c r="P108" s="49"/>
      <c r="Q108" s="52">
        <f>IF(Dt_Jadwal!$C$16&lt;&gt;"",Dt_Jadwal!$C$16,"")</f>
        <v>45799</v>
      </c>
      <c r="R108" s="51">
        <f>IF(S108&lt;&gt;"",2,"")</f>
        <v>2</v>
      </c>
      <c r="S108" s="466" t="str">
        <f>IF(Dt_Jadwal!$H$16&gt;1,Dt_Jadwal!$I$17,"")</f>
        <v>Penjas</v>
      </c>
      <c r="T108" s="466"/>
      <c r="U108" s="466"/>
      <c r="V108" s="466"/>
      <c r="W108" s="467"/>
      <c r="X108" s="175"/>
      <c r="Y108" s="176"/>
      <c r="Z108" s="176"/>
      <c r="AA108" s="176"/>
    </row>
    <row r="109" spans="1:27" ht="12.75" customHeight="1" x14ac:dyDescent="0.3">
      <c r="A109" s="55"/>
      <c r="B109" s="51" t="str">
        <f t="shared" si="6"/>
        <v/>
      </c>
      <c r="C109" s="466" t="str">
        <f>IF(Dt_Jadwal!$H$16&gt;2,Dt_Jadwal!#REF!,"")</f>
        <v/>
      </c>
      <c r="D109" s="466"/>
      <c r="E109" s="466"/>
      <c r="F109" s="466"/>
      <c r="G109" s="467"/>
      <c r="H109" s="49"/>
      <c r="I109" s="55"/>
      <c r="J109" s="51" t="str">
        <f t="shared" si="7"/>
        <v/>
      </c>
      <c r="K109" s="466" t="str">
        <f>IF(Dt_Jadwal!$H$16&gt;2,Dt_Jadwal!#REF!,"")</f>
        <v/>
      </c>
      <c r="L109" s="466"/>
      <c r="M109" s="466"/>
      <c r="N109" s="466"/>
      <c r="O109" s="467"/>
      <c r="P109" s="49"/>
      <c r="Q109" s="55"/>
      <c r="R109" s="51" t="str">
        <f t="shared" si="8"/>
        <v/>
      </c>
      <c r="S109" s="466" t="str">
        <f>IF(Dt_Jadwal!$H$16&gt;2,Dt_Jadwal!#REF!,"")</f>
        <v/>
      </c>
      <c r="T109" s="466"/>
      <c r="U109" s="466"/>
      <c r="V109" s="466"/>
      <c r="W109" s="467"/>
      <c r="X109" s="175"/>
      <c r="Y109" s="176"/>
      <c r="Z109" s="176"/>
      <c r="AA109" s="176"/>
    </row>
    <row r="110" spans="1:27" ht="12.75" customHeight="1" x14ac:dyDescent="0.3">
      <c r="A110" s="50" t="str">
        <f>IF(Dt_Jadwal!$B$20&lt;&gt;"",Dt_Jadwal!$B$20,"")</f>
        <v>Jumat</v>
      </c>
      <c r="B110" s="51">
        <f>IF(C110&lt;&gt;"",1,"")</f>
        <v>1</v>
      </c>
      <c r="C110" s="466" t="str">
        <f>IF(Dt_Jadwal!$H$20&gt;0,Dt_Jadwal!$I$20,"")</f>
        <v>PKN</v>
      </c>
      <c r="D110" s="466"/>
      <c r="E110" s="466"/>
      <c r="F110" s="466"/>
      <c r="G110" s="467"/>
      <c r="H110" s="49"/>
      <c r="I110" s="50" t="str">
        <f>IF(Dt_Jadwal!$B$20&lt;&gt;"",Dt_Jadwal!$B$20,"")</f>
        <v>Jumat</v>
      </c>
      <c r="J110" s="51">
        <f>IF(K110&lt;&gt;"",1,"")</f>
        <v>1</v>
      </c>
      <c r="K110" s="466" t="str">
        <f>IF(Dt_Jadwal!$H$20&gt;0,Dt_Jadwal!$I$20,"")</f>
        <v>PKN</v>
      </c>
      <c r="L110" s="466"/>
      <c r="M110" s="466"/>
      <c r="N110" s="466"/>
      <c r="O110" s="467"/>
      <c r="P110" s="49"/>
      <c r="Q110" s="50" t="str">
        <f>IF(Dt_Jadwal!$B$20&lt;&gt;"",Dt_Jadwal!$B$20,"")</f>
        <v>Jumat</v>
      </c>
      <c r="R110" s="51">
        <f>IF(S110&lt;&gt;"",1,"")</f>
        <v>1</v>
      </c>
      <c r="S110" s="466" t="str">
        <f>IF(Dt_Jadwal!$H$20&gt;0,Dt_Jadwal!$I$20,"")</f>
        <v>PKN</v>
      </c>
      <c r="T110" s="466"/>
      <c r="U110" s="466"/>
      <c r="V110" s="466"/>
      <c r="W110" s="467"/>
      <c r="X110" s="175"/>
      <c r="Y110" s="176"/>
      <c r="Z110" s="176"/>
      <c r="AA110" s="176"/>
    </row>
    <row r="111" spans="1:27" ht="12.75" customHeight="1" x14ac:dyDescent="0.3">
      <c r="A111" s="52">
        <f>IF(Dt_Jadwal!$C$20&lt;&gt;"",Dt_Jadwal!$C$20,"")</f>
        <v>45800</v>
      </c>
      <c r="B111" s="51">
        <f>IF(C111&lt;&gt;"",2,"")</f>
        <v>2</v>
      </c>
      <c r="C111" s="466" t="str">
        <f>IF(Dt_Jadwal!$H$20&gt;1,Dt_Jadwal!$I$21,"")</f>
        <v>-</v>
      </c>
      <c r="D111" s="466"/>
      <c r="E111" s="466"/>
      <c r="F111" s="466"/>
      <c r="G111" s="467"/>
      <c r="H111" s="49"/>
      <c r="I111" s="52">
        <f>IF(Dt_Jadwal!$C$20&lt;&gt;"",Dt_Jadwal!$C$20,"")</f>
        <v>45800</v>
      </c>
      <c r="J111" s="51">
        <f>IF(K111&lt;&gt;"",2,"")</f>
        <v>2</v>
      </c>
      <c r="K111" s="466" t="str">
        <f>IF(Dt_Jadwal!$H$20&gt;1,Dt_Jadwal!$I$21,"")</f>
        <v>-</v>
      </c>
      <c r="L111" s="466"/>
      <c r="M111" s="466"/>
      <c r="N111" s="466"/>
      <c r="O111" s="467"/>
      <c r="P111" s="49"/>
      <c r="Q111" s="52">
        <f>IF(Dt_Jadwal!$C$20&lt;&gt;"",Dt_Jadwal!$C$20,"")</f>
        <v>45800</v>
      </c>
      <c r="R111" s="51">
        <f>IF(S111&lt;&gt;"",2,"")</f>
        <v>2</v>
      </c>
      <c r="S111" s="466" t="str">
        <f>IF(Dt_Jadwal!$H$20&gt;1,Dt_Jadwal!$I$21,"")</f>
        <v>-</v>
      </c>
      <c r="T111" s="466"/>
      <c r="U111" s="466"/>
      <c r="V111" s="466"/>
      <c r="W111" s="467"/>
      <c r="X111" s="175"/>
      <c r="Y111" s="176"/>
      <c r="Z111" s="176"/>
      <c r="AA111" s="176"/>
    </row>
    <row r="112" spans="1:27" ht="12.75" customHeight="1" x14ac:dyDescent="0.3">
      <c r="A112" s="55"/>
      <c r="B112" s="51" t="str">
        <f t="shared" si="6"/>
        <v/>
      </c>
      <c r="C112" s="466" t="str">
        <f>IF(Dt_Jadwal!$H$20&gt;2,Dt_Jadwal!#REF!,"")</f>
        <v/>
      </c>
      <c r="D112" s="466"/>
      <c r="E112" s="466"/>
      <c r="F112" s="466"/>
      <c r="G112" s="467"/>
      <c r="H112" s="49"/>
      <c r="I112" s="55"/>
      <c r="J112" s="51" t="str">
        <f t="shared" si="7"/>
        <v/>
      </c>
      <c r="K112" s="466" t="str">
        <f>IF(Dt_Jadwal!$H$20&gt;2,Dt_Jadwal!#REF!,"")</f>
        <v/>
      </c>
      <c r="L112" s="466"/>
      <c r="M112" s="466"/>
      <c r="N112" s="466"/>
      <c r="O112" s="467"/>
      <c r="P112" s="49"/>
      <c r="Q112" s="55"/>
      <c r="R112" s="51" t="str">
        <f t="shared" si="8"/>
        <v/>
      </c>
      <c r="S112" s="466" t="str">
        <f>IF(Dt_Jadwal!$H$20&gt;2,Dt_Jadwal!#REF!,"")</f>
        <v/>
      </c>
      <c r="T112" s="466"/>
      <c r="U112" s="466"/>
      <c r="V112" s="466"/>
      <c r="W112" s="467"/>
      <c r="X112" s="175"/>
      <c r="Y112" s="176"/>
      <c r="Z112" s="176"/>
      <c r="AA112" s="176"/>
    </row>
    <row r="113" spans="1:27" ht="12.75" customHeight="1" x14ac:dyDescent="0.3">
      <c r="A113" s="50" t="str">
        <f>IF(Dt_Jadwal!$B$24&lt;&gt;"",Dt_Jadwal!$B$24,"")</f>
        <v>Sabtu</v>
      </c>
      <c r="B113" s="51">
        <f>IF(C113&lt;&gt;"",1,"")</f>
        <v>1</v>
      </c>
      <c r="C113" s="466" t="str">
        <f>IF(Dt_Jadwal!$H$24&gt;0,Dt_Jadwal!$I$24,"")</f>
        <v>PAI</v>
      </c>
      <c r="D113" s="466"/>
      <c r="E113" s="466"/>
      <c r="F113" s="466"/>
      <c r="G113" s="467"/>
      <c r="H113" s="49"/>
      <c r="I113" s="50" t="str">
        <f>IF(Dt_Jadwal!$B$24&lt;&gt;"",Dt_Jadwal!$B$24,"")</f>
        <v>Sabtu</v>
      </c>
      <c r="J113" s="51">
        <f>IF(K113&lt;&gt;"",1,"")</f>
        <v>1</v>
      </c>
      <c r="K113" s="466" t="str">
        <f>IF(Dt_Jadwal!$H$24&gt;0,Dt_Jadwal!$I$24,"")</f>
        <v>PAI</v>
      </c>
      <c r="L113" s="466"/>
      <c r="M113" s="466"/>
      <c r="N113" s="466"/>
      <c r="O113" s="467"/>
      <c r="P113" s="49"/>
      <c r="Q113" s="50" t="str">
        <f>IF(Dt_Jadwal!$B$24&lt;&gt;"",Dt_Jadwal!$B$24,"")</f>
        <v>Sabtu</v>
      </c>
      <c r="R113" s="51">
        <f>IF(S113&lt;&gt;"",1,"")</f>
        <v>1</v>
      </c>
      <c r="S113" s="466" t="str">
        <f>IF(Dt_Jadwal!$H$24&gt;0,Dt_Jadwal!$I$24,"")</f>
        <v>PAI</v>
      </c>
      <c r="T113" s="466"/>
      <c r="U113" s="466"/>
      <c r="V113" s="466"/>
      <c r="W113" s="467"/>
      <c r="X113" s="175"/>
      <c r="Y113" s="176"/>
      <c r="Z113" s="176"/>
      <c r="AA113" s="176"/>
    </row>
    <row r="114" spans="1:27" ht="12.75" customHeight="1" x14ac:dyDescent="0.3">
      <c r="A114" s="52">
        <f>IF(Dt_Jadwal!$C$24&lt;&gt;"",Dt_Jadwal!$C$24,"")</f>
        <v>45801</v>
      </c>
      <c r="B114" s="51">
        <f>IF(C114&lt;&gt;"",2,"")</f>
        <v>2</v>
      </c>
      <c r="C114" s="466" t="str">
        <f>IF(Dt_Jadwal!$H$24&gt;1,Dt_Jadwal!$I$25,"")</f>
        <v>TBTQ</v>
      </c>
      <c r="D114" s="466"/>
      <c r="E114" s="466"/>
      <c r="F114" s="466"/>
      <c r="G114" s="467"/>
      <c r="H114" s="49"/>
      <c r="I114" s="52">
        <f>IF(Dt_Jadwal!$C$24&lt;&gt;"",Dt_Jadwal!$C$24,"")</f>
        <v>45801</v>
      </c>
      <c r="J114" s="51">
        <f>IF(K114&lt;&gt;"",2,"")</f>
        <v>2</v>
      </c>
      <c r="K114" s="466" t="str">
        <f>IF(Dt_Jadwal!$H$24&gt;1,Dt_Jadwal!$I$25,"")</f>
        <v>TBTQ</v>
      </c>
      <c r="L114" s="466"/>
      <c r="M114" s="466"/>
      <c r="N114" s="466"/>
      <c r="O114" s="467"/>
      <c r="P114" s="49"/>
      <c r="Q114" s="52">
        <f>IF(Dt_Jadwal!$C$24&lt;&gt;"",Dt_Jadwal!$C$24,"")</f>
        <v>45801</v>
      </c>
      <c r="R114" s="51">
        <f>IF(S114&lt;&gt;"",2,"")</f>
        <v>2</v>
      </c>
      <c r="S114" s="466" t="str">
        <f>IF(Dt_Jadwal!$H$24&gt;1,Dt_Jadwal!$I$25,"")</f>
        <v>TBTQ</v>
      </c>
      <c r="T114" s="466"/>
      <c r="U114" s="466"/>
      <c r="V114" s="466"/>
      <c r="W114" s="467"/>
      <c r="X114" s="175"/>
      <c r="Y114" s="176"/>
      <c r="Z114" s="176"/>
      <c r="AA114" s="176"/>
    </row>
    <row r="115" spans="1:27" ht="12.75" customHeight="1" thickBot="1" x14ac:dyDescent="0.35">
      <c r="A115" s="56"/>
      <c r="B115" s="57" t="str">
        <f t="shared" si="6"/>
        <v/>
      </c>
      <c r="C115" s="466" t="str">
        <f>IF(Dt_Jadwal!$H$24&gt;2,Dt_Jadwal!#REF!,"")</f>
        <v/>
      </c>
      <c r="D115" s="466"/>
      <c r="E115" s="466"/>
      <c r="F115" s="466"/>
      <c r="G115" s="467"/>
      <c r="H115" s="49"/>
      <c r="I115" s="56"/>
      <c r="J115" s="57" t="str">
        <f t="shared" si="7"/>
        <v/>
      </c>
      <c r="K115" s="468" t="str">
        <f>IF(Dt_Jadwal!$H$24&gt;2,Dt_Jadwal!#REF!,"")</f>
        <v/>
      </c>
      <c r="L115" s="468"/>
      <c r="M115" s="468"/>
      <c r="N115" s="468"/>
      <c r="O115" s="469"/>
      <c r="P115" s="49"/>
      <c r="Q115" s="56"/>
      <c r="R115" s="57" t="str">
        <f t="shared" si="8"/>
        <v/>
      </c>
      <c r="S115" s="468" t="str">
        <f>IF(Dt_Jadwal!$H$24&gt;2,Dt_Jadwal!#REF!,"")</f>
        <v/>
      </c>
      <c r="T115" s="468"/>
      <c r="U115" s="468"/>
      <c r="V115" s="468"/>
      <c r="W115" s="469"/>
      <c r="X115" s="175"/>
      <c r="Y115" s="176"/>
      <c r="Z115" s="176"/>
      <c r="AA115" s="176"/>
    </row>
  </sheetData>
  <sheetProtection algorithmName="SHA-512" hashValue="1rkuT9lZW07HXZEPEg+GjLg6igp3qMksY8WQit5g/mLuzQ/5xLojF8wxFZ8jwndf3Avd1+t5Fw+ZHUaOY6y7Zw==" saltValue="M6Im0ycLT3hYydDWBMY3bA==" spinCount="100000" sheet="1" selectLockedCells="1"/>
  <mergeCells count="334">
    <mergeCell ref="S107:W107"/>
    <mergeCell ref="S108:W108"/>
    <mergeCell ref="S109:W109"/>
    <mergeCell ref="S110:W110"/>
    <mergeCell ref="S111:W111"/>
    <mergeCell ref="S112:W112"/>
    <mergeCell ref="S113:W113"/>
    <mergeCell ref="S114:W114"/>
    <mergeCell ref="S115:W115"/>
    <mergeCell ref="S98:W98"/>
    <mergeCell ref="S99:W99"/>
    <mergeCell ref="S100:W100"/>
    <mergeCell ref="S101:W101"/>
    <mergeCell ref="S102:W102"/>
    <mergeCell ref="S103:W103"/>
    <mergeCell ref="S104:W104"/>
    <mergeCell ref="S105:W105"/>
    <mergeCell ref="S106:W106"/>
    <mergeCell ref="K107:O107"/>
    <mergeCell ref="K108:O108"/>
    <mergeCell ref="K109:O109"/>
    <mergeCell ref="K110:O110"/>
    <mergeCell ref="K111:O111"/>
    <mergeCell ref="K112:O112"/>
    <mergeCell ref="K113:O113"/>
    <mergeCell ref="K114:O114"/>
    <mergeCell ref="K115:O115"/>
    <mergeCell ref="K98:O98"/>
    <mergeCell ref="K99:O99"/>
    <mergeCell ref="K100:O100"/>
    <mergeCell ref="K101:O101"/>
    <mergeCell ref="K102:O102"/>
    <mergeCell ref="K103:O103"/>
    <mergeCell ref="K104:O104"/>
    <mergeCell ref="K105:O105"/>
    <mergeCell ref="K106:O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S87:W87"/>
    <mergeCell ref="S88:W88"/>
    <mergeCell ref="S89:W89"/>
    <mergeCell ref="S90:W90"/>
    <mergeCell ref="S91:W91"/>
    <mergeCell ref="S92:W92"/>
    <mergeCell ref="S93:W93"/>
    <mergeCell ref="S94:W94"/>
    <mergeCell ref="S95:W95"/>
    <mergeCell ref="S78:W78"/>
    <mergeCell ref="S79:W79"/>
    <mergeCell ref="S80:W80"/>
    <mergeCell ref="S81:W81"/>
    <mergeCell ref="S82:W82"/>
    <mergeCell ref="S83:W83"/>
    <mergeCell ref="S84:W84"/>
    <mergeCell ref="S85:W85"/>
    <mergeCell ref="S86:W86"/>
    <mergeCell ref="K87:O87"/>
    <mergeCell ref="K88:O88"/>
    <mergeCell ref="K89:O89"/>
    <mergeCell ref="K90:O90"/>
    <mergeCell ref="K91:O91"/>
    <mergeCell ref="K92:O92"/>
    <mergeCell ref="K93:O93"/>
    <mergeCell ref="K94:O94"/>
    <mergeCell ref="K95:O95"/>
    <mergeCell ref="K78:O78"/>
    <mergeCell ref="K79:O79"/>
    <mergeCell ref="K80:O80"/>
    <mergeCell ref="K81:O81"/>
    <mergeCell ref="K82:O82"/>
    <mergeCell ref="K83:O83"/>
    <mergeCell ref="K84:O84"/>
    <mergeCell ref="K85:O85"/>
    <mergeCell ref="K86:O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S67:W67"/>
    <mergeCell ref="S68:W68"/>
    <mergeCell ref="S69:W69"/>
    <mergeCell ref="S70:W70"/>
    <mergeCell ref="S71:W71"/>
    <mergeCell ref="S72:W72"/>
    <mergeCell ref="S73:W73"/>
    <mergeCell ref="S74:W74"/>
    <mergeCell ref="S75:W75"/>
    <mergeCell ref="S58:W58"/>
    <mergeCell ref="S59:W59"/>
    <mergeCell ref="S60:W60"/>
    <mergeCell ref="S61:W61"/>
    <mergeCell ref="S62:W62"/>
    <mergeCell ref="S63:W63"/>
    <mergeCell ref="S64:W64"/>
    <mergeCell ref="S65:W65"/>
    <mergeCell ref="S66:W66"/>
    <mergeCell ref="K67:O67"/>
    <mergeCell ref="K68:O68"/>
    <mergeCell ref="K69:O69"/>
    <mergeCell ref="K70:O70"/>
    <mergeCell ref="K71:O71"/>
    <mergeCell ref="K72:O72"/>
    <mergeCell ref="K73:O73"/>
    <mergeCell ref="K74:O74"/>
    <mergeCell ref="K75:O75"/>
    <mergeCell ref="K58:O58"/>
    <mergeCell ref="K59:O59"/>
    <mergeCell ref="K60:O60"/>
    <mergeCell ref="K61:O61"/>
    <mergeCell ref="K62:O62"/>
    <mergeCell ref="K63:O63"/>
    <mergeCell ref="K64:O64"/>
    <mergeCell ref="K65:O65"/>
    <mergeCell ref="K66:O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S49:W49"/>
    <mergeCell ref="S52:W52"/>
    <mergeCell ref="S53:W53"/>
    <mergeCell ref="Q55:W56"/>
    <mergeCell ref="C54:G54"/>
    <mergeCell ref="K54:O54"/>
    <mergeCell ref="S54:W54"/>
    <mergeCell ref="C50:G50"/>
    <mergeCell ref="K50:O50"/>
    <mergeCell ref="S50:W50"/>
    <mergeCell ref="C51:G51"/>
    <mergeCell ref="K51:O51"/>
    <mergeCell ref="S51:W51"/>
    <mergeCell ref="A20:G21"/>
    <mergeCell ref="I20:O21"/>
    <mergeCell ref="C49:G49"/>
    <mergeCell ref="C52:G52"/>
    <mergeCell ref="C53:G53"/>
    <mergeCell ref="A55:G56"/>
    <mergeCell ref="K49:O49"/>
    <mergeCell ref="K52:O52"/>
    <mergeCell ref="K53:O53"/>
    <mergeCell ref="I55:O56"/>
    <mergeCell ref="K34:O34"/>
    <mergeCell ref="I36:O37"/>
    <mergeCell ref="A26:B26"/>
    <mergeCell ref="C26:G26"/>
    <mergeCell ref="I26:J26"/>
    <mergeCell ref="K26:O26"/>
    <mergeCell ref="S30:W30"/>
    <mergeCell ref="S33:W33"/>
    <mergeCell ref="S34:W34"/>
    <mergeCell ref="Q36:W37"/>
    <mergeCell ref="C31:G31"/>
    <mergeCell ref="K31:O31"/>
    <mergeCell ref="S31:W31"/>
    <mergeCell ref="C32:G32"/>
    <mergeCell ref="K32:O32"/>
    <mergeCell ref="S32:W32"/>
    <mergeCell ref="Y5:Y7"/>
    <mergeCell ref="A3:G3"/>
    <mergeCell ref="A1:G2"/>
    <mergeCell ref="Q57:W57"/>
    <mergeCell ref="A77:G77"/>
    <mergeCell ref="I77:O77"/>
    <mergeCell ref="Q77:W77"/>
    <mergeCell ref="A97:G97"/>
    <mergeCell ref="I97:O97"/>
    <mergeCell ref="Q97:W97"/>
    <mergeCell ref="A57:G57"/>
    <mergeCell ref="I57:O57"/>
    <mergeCell ref="A7:B7"/>
    <mergeCell ref="A4:G5"/>
    <mergeCell ref="C16:G16"/>
    <mergeCell ref="A8:B8"/>
    <mergeCell ref="A9:B9"/>
    <mergeCell ref="A10:B10"/>
    <mergeCell ref="C7:G7"/>
    <mergeCell ref="C8:G8"/>
    <mergeCell ref="C9:G9"/>
    <mergeCell ref="C10:G10"/>
    <mergeCell ref="Q1:W2"/>
    <mergeCell ref="Q3:W3"/>
    <mergeCell ref="Q4:W5"/>
    <mergeCell ref="Q7:R7"/>
    <mergeCell ref="S7:W7"/>
    <mergeCell ref="Q8:R8"/>
    <mergeCell ref="S8:W8"/>
    <mergeCell ref="I9:J9"/>
    <mergeCell ref="K9:O9"/>
    <mergeCell ref="I1:O2"/>
    <mergeCell ref="I3:O3"/>
    <mergeCell ref="I4:O5"/>
    <mergeCell ref="I7:J7"/>
    <mergeCell ref="K7:O7"/>
    <mergeCell ref="I8:J8"/>
    <mergeCell ref="K8:O8"/>
    <mergeCell ref="Q20:W21"/>
    <mergeCell ref="Q9:R9"/>
    <mergeCell ref="S9:W9"/>
    <mergeCell ref="Q10:R10"/>
    <mergeCell ref="S10:W10"/>
    <mergeCell ref="S12:W12"/>
    <mergeCell ref="S13:W13"/>
    <mergeCell ref="K16:O16"/>
    <mergeCell ref="I10:J10"/>
    <mergeCell ref="K10:O10"/>
    <mergeCell ref="K12:O12"/>
    <mergeCell ref="K13:O13"/>
    <mergeCell ref="S11:W11"/>
    <mergeCell ref="S14:W14"/>
    <mergeCell ref="S15:W15"/>
    <mergeCell ref="Q17:W18"/>
    <mergeCell ref="S16:W16"/>
    <mergeCell ref="C12:G12"/>
    <mergeCell ref="C13:G13"/>
    <mergeCell ref="C11:G11"/>
    <mergeCell ref="C14:G14"/>
    <mergeCell ref="C15:G15"/>
    <mergeCell ref="A17:G18"/>
    <mergeCell ref="K11:O11"/>
    <mergeCell ref="K14:O14"/>
    <mergeCell ref="K15:O15"/>
    <mergeCell ref="I17:O18"/>
    <mergeCell ref="Q26:R26"/>
    <mergeCell ref="S26:W26"/>
    <mergeCell ref="A22:G22"/>
    <mergeCell ref="I22:O22"/>
    <mergeCell ref="Q22:W22"/>
    <mergeCell ref="A23:G24"/>
    <mergeCell ref="I23:O24"/>
    <mergeCell ref="Q23:W24"/>
    <mergeCell ref="A28:B28"/>
    <mergeCell ref="C28:G28"/>
    <mergeCell ref="I28:J28"/>
    <mergeCell ref="K28:O28"/>
    <mergeCell ref="Q28:R28"/>
    <mergeCell ref="S28:W28"/>
    <mergeCell ref="A27:B27"/>
    <mergeCell ref="C27:G27"/>
    <mergeCell ref="I27:J27"/>
    <mergeCell ref="K27:O27"/>
    <mergeCell ref="Q27:R27"/>
    <mergeCell ref="S27:W27"/>
    <mergeCell ref="S45:W45"/>
    <mergeCell ref="A29:B29"/>
    <mergeCell ref="C29:G29"/>
    <mergeCell ref="I29:J29"/>
    <mergeCell ref="K29:O29"/>
    <mergeCell ref="Q29:R29"/>
    <mergeCell ref="S29:W29"/>
    <mergeCell ref="C30:G30"/>
    <mergeCell ref="A39:G40"/>
    <mergeCell ref="I39:O40"/>
    <mergeCell ref="Q39:W40"/>
    <mergeCell ref="C35:G35"/>
    <mergeCell ref="K35:O35"/>
    <mergeCell ref="S35:W35"/>
    <mergeCell ref="A41:G41"/>
    <mergeCell ref="I41:O41"/>
    <mergeCell ref="Q41:W41"/>
    <mergeCell ref="A42:G43"/>
    <mergeCell ref="I42:O43"/>
    <mergeCell ref="C33:G33"/>
    <mergeCell ref="C34:G34"/>
    <mergeCell ref="A36:G37"/>
    <mergeCell ref="K30:O30"/>
    <mergeCell ref="K33:O33"/>
    <mergeCell ref="Q42:W43"/>
    <mergeCell ref="A48:B48"/>
    <mergeCell ref="C48:G48"/>
    <mergeCell ref="I48:J48"/>
    <mergeCell ref="K48:O48"/>
    <mergeCell ref="Q48:R48"/>
    <mergeCell ref="S48:W48"/>
    <mergeCell ref="A47:B47"/>
    <mergeCell ref="C47:G47"/>
    <mergeCell ref="I47:J47"/>
    <mergeCell ref="K47:O47"/>
    <mergeCell ref="Q47:R47"/>
    <mergeCell ref="S47:W47"/>
    <mergeCell ref="A46:B46"/>
    <mergeCell ref="C46:G46"/>
    <mergeCell ref="I46:J46"/>
    <mergeCell ref="K46:O46"/>
    <mergeCell ref="Q46:R46"/>
    <mergeCell ref="S46:W46"/>
    <mergeCell ref="A45:B45"/>
    <mergeCell ref="C45:G45"/>
    <mergeCell ref="I45:J45"/>
    <mergeCell ref="K45:O45"/>
    <mergeCell ref="Q45:R45"/>
  </mergeCells>
  <dataValidations count="2">
    <dataValidation type="list" allowBlank="1" showInputMessage="1" showErrorMessage="1" sqref="Z25">
      <formula1>halaman</formula1>
    </dataValidation>
    <dataValidation type="whole" operator="greaterThan" allowBlank="1" showInputMessage="1" showErrorMessage="1" sqref="Z24">
      <formula1>0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10000" fitToHeight="0" orientation="portrait" horizontalDpi="4294967293" verticalDpi="0" r:id="rId1"/>
  <rowBreaks count="1" manualBreakCount="1">
    <brk id="56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Spinner 3">
              <controlPr locked="0" defaultSize="0" autoPict="0">
                <anchor moveWithCells="1" sizeWithCells="1">
                  <from>
                    <xdr:col>25</xdr:col>
                    <xdr:colOff>7620</xdr:colOff>
                    <xdr:row>3</xdr:row>
                    <xdr:rowOff>152400</xdr:rowOff>
                  </from>
                  <to>
                    <xdr:col>25</xdr:col>
                    <xdr:colOff>731520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XFC67"/>
  <sheetViews>
    <sheetView showRowColHeaders="0" workbookViewId="0">
      <selection activeCell="F4" sqref="F4:F5"/>
    </sheetView>
  </sheetViews>
  <sheetFormatPr defaultColWidth="0" defaultRowHeight="14.4" zeroHeight="1" x14ac:dyDescent="0.3"/>
  <cols>
    <col min="1" max="1" width="6.6640625" customWidth="1"/>
    <col min="2" max="2" width="24.5546875" customWidth="1"/>
    <col min="3" max="3" width="42.6640625" customWidth="1"/>
    <col min="4" max="4" width="11.5546875" customWidth="1"/>
    <col min="5" max="5" width="5.88671875" customWidth="1"/>
    <col min="6" max="6" width="13.109375" customWidth="1"/>
    <col min="7" max="7" width="11.44140625" customWidth="1"/>
    <col min="8" max="8" width="5.88671875" customWidth="1"/>
    <col min="9" max="16383" width="6.6640625" hidden="1"/>
    <col min="16384" max="16384" width="7.5546875" hidden="1"/>
  </cols>
  <sheetData>
    <row r="1" spans="1:130" ht="20.399999999999999" x14ac:dyDescent="0.35">
      <c r="A1" s="471" t="s">
        <v>82</v>
      </c>
      <c r="B1" s="471"/>
      <c r="C1" s="471"/>
      <c r="D1" s="471"/>
      <c r="E1" s="321"/>
      <c r="F1" s="332"/>
      <c r="G1" s="332"/>
      <c r="H1" s="332"/>
    </row>
    <row r="2" spans="1:130" ht="28.5" customHeight="1" x14ac:dyDescent="0.55000000000000004">
      <c r="A2" s="472" t="str">
        <f>"SESI " &amp; F4</f>
        <v>SESI 1</v>
      </c>
      <c r="B2" s="472"/>
      <c r="C2" s="472"/>
      <c r="D2" s="472"/>
      <c r="E2" s="322"/>
      <c r="F2" s="291"/>
      <c r="G2" s="291"/>
      <c r="H2" s="291"/>
    </row>
    <row r="3" spans="1:130" ht="15" thickBot="1" x14ac:dyDescent="0.35">
      <c r="A3" s="15"/>
      <c r="B3" s="15"/>
      <c r="C3" s="15"/>
      <c r="D3" s="15"/>
      <c r="E3" s="321"/>
      <c r="F3" s="260"/>
      <c r="G3" s="260"/>
      <c r="H3" s="260"/>
    </row>
    <row r="4" spans="1:130" ht="27" customHeight="1" thickBot="1" x14ac:dyDescent="0.35">
      <c r="A4" s="73" t="s">
        <v>83</v>
      </c>
      <c r="B4" s="74" t="s">
        <v>85</v>
      </c>
      <c r="C4" s="74" t="s">
        <v>84</v>
      </c>
      <c r="D4" s="75" t="s">
        <v>86</v>
      </c>
      <c r="E4" s="260"/>
      <c r="F4" s="473">
        <v>1</v>
      </c>
      <c r="G4" s="260"/>
      <c r="H4" s="332"/>
      <c r="J4" s="218" t="s">
        <v>105</v>
      </c>
      <c r="K4" s="470">
        <v>1</v>
      </c>
      <c r="L4" s="470"/>
      <c r="M4" s="470"/>
      <c r="N4" s="470"/>
      <c r="O4" s="470">
        <v>2</v>
      </c>
      <c r="P4" s="470"/>
      <c r="Q4" s="470"/>
      <c r="R4" s="470"/>
      <c r="S4" s="470">
        <v>3</v>
      </c>
      <c r="T4" s="470"/>
      <c r="U4" s="470"/>
      <c r="V4" s="470"/>
      <c r="W4" s="470">
        <v>4</v>
      </c>
      <c r="X4" s="470"/>
      <c r="Y4" s="470"/>
      <c r="Z4" s="470"/>
      <c r="AA4" s="470">
        <v>5</v>
      </c>
      <c r="AB4" s="470"/>
      <c r="AC4" s="470"/>
      <c r="AD4" s="470"/>
      <c r="AE4" s="470">
        <v>6</v>
      </c>
      <c r="AF4" s="470"/>
      <c r="AG4" s="470"/>
      <c r="AH4" s="470"/>
      <c r="AI4" s="470">
        <v>7</v>
      </c>
      <c r="AJ4" s="470"/>
      <c r="AK4" s="470"/>
      <c r="AL4" s="470"/>
      <c r="AM4" s="470">
        <v>8</v>
      </c>
      <c r="AN4" s="470"/>
      <c r="AO4" s="470"/>
      <c r="AP4" s="470"/>
      <c r="AQ4" s="470">
        <v>9</v>
      </c>
      <c r="AR4" s="470"/>
      <c r="AS4" s="470"/>
      <c r="AT4" s="470"/>
      <c r="AU4" s="470">
        <v>10</v>
      </c>
      <c r="AV4" s="470"/>
      <c r="AW4" s="470"/>
      <c r="AX4" s="470"/>
      <c r="AY4" s="470">
        <v>11</v>
      </c>
      <c r="AZ4" s="470"/>
      <c r="BA4" s="470"/>
      <c r="BB4" s="470"/>
      <c r="BC4" s="470">
        <v>12</v>
      </c>
      <c r="BD4" s="470"/>
      <c r="BE4" s="470"/>
      <c r="BF4" s="470"/>
      <c r="BG4" s="470">
        <v>13</v>
      </c>
      <c r="BH4" s="470"/>
      <c r="BI4" s="470"/>
      <c r="BJ4" s="470"/>
      <c r="BK4" s="470">
        <v>14</v>
      </c>
      <c r="BL4" s="470"/>
      <c r="BM4" s="470"/>
      <c r="BN4" s="470"/>
      <c r="BO4" s="470">
        <v>15</v>
      </c>
      <c r="BP4" s="470"/>
      <c r="BQ4" s="470"/>
      <c r="BR4" s="470"/>
      <c r="BS4" s="470">
        <v>16</v>
      </c>
      <c r="BT4" s="470"/>
      <c r="BU4" s="470"/>
      <c r="BV4" s="470"/>
      <c r="BW4" s="470">
        <v>17</v>
      </c>
      <c r="BX4" s="470"/>
      <c r="BY4" s="470"/>
      <c r="BZ4" s="470"/>
      <c r="CA4" s="470">
        <v>18</v>
      </c>
      <c r="CB4" s="470"/>
      <c r="CC4" s="470"/>
      <c r="CD4" s="470"/>
      <c r="CE4" s="470">
        <v>19</v>
      </c>
      <c r="CF4" s="470"/>
      <c r="CG4" s="470"/>
      <c r="CH4" s="470"/>
      <c r="CI4" s="470">
        <v>20</v>
      </c>
      <c r="CJ4" s="470"/>
      <c r="CK4" s="470"/>
      <c r="CL4" s="470"/>
      <c r="CM4" s="470">
        <v>21</v>
      </c>
      <c r="CN4" s="470"/>
      <c r="CO4" s="470"/>
      <c r="CP4" s="470"/>
      <c r="CQ4" s="470">
        <v>22</v>
      </c>
      <c r="CR4" s="470"/>
      <c r="CS4" s="470"/>
      <c r="CT4" s="470"/>
      <c r="CU4" s="470">
        <v>23</v>
      </c>
      <c r="CV4" s="470"/>
      <c r="CW4" s="470"/>
      <c r="CX4" s="470"/>
      <c r="CY4" s="470">
        <v>24</v>
      </c>
      <c r="CZ4" s="470"/>
      <c r="DA4" s="470"/>
      <c r="DB4" s="470"/>
      <c r="DC4" s="470">
        <v>25</v>
      </c>
      <c r="DD4" s="470"/>
      <c r="DE4" s="470"/>
      <c r="DF4" s="470"/>
      <c r="DG4" s="470">
        <v>26</v>
      </c>
      <c r="DH4" s="470"/>
      <c r="DI4" s="470"/>
      <c r="DJ4" s="470"/>
      <c r="DK4" s="470">
        <v>27</v>
      </c>
      <c r="DL4" s="470"/>
      <c r="DM4" s="470"/>
      <c r="DN4" s="470"/>
      <c r="DO4" s="470">
        <v>28</v>
      </c>
      <c r="DP4" s="470"/>
      <c r="DQ4" s="470"/>
      <c r="DR4" s="470"/>
      <c r="DS4" s="470">
        <v>29</v>
      </c>
      <c r="DT4" s="470"/>
      <c r="DU4" s="470"/>
      <c r="DV4" s="470"/>
      <c r="DW4" s="470">
        <v>30</v>
      </c>
      <c r="DX4" s="470"/>
      <c r="DY4" s="470"/>
      <c r="DZ4" s="470"/>
    </row>
    <row r="5" spans="1:130" ht="15" customHeight="1" thickBot="1" x14ac:dyDescent="0.35">
      <c r="A5" s="76">
        <f t="shared" ref="A5:A28" si="0">IF(VLOOKUP(J5,Tabel_P_Ruang,4*$F$4-2,0)&lt;&gt;0,VLOOKUP(J5,Tabel_P_Ruang,4*$F$4-2,0),"")</f>
        <v>1</v>
      </c>
      <c r="B5" s="77" t="str">
        <f>IF(VLOOKUP(J5,Tabel_P_Ruang,4*$F$4-1,0)&lt;&gt;0,VLOOKUP(J5,Tabel_P_Ruang,4*$F$4-1,0),"")</f>
        <v>20</v>
      </c>
      <c r="C5" s="78" t="str">
        <f>IF(VLOOKUP(J5,Tabel_P_Ruang,4*$F$4,0)&lt;&gt;0,VLOOKUP(J5,Tabel_P_Ruang,4*$F$4,0),"")</f>
        <v>KHAIRUL SALEH</v>
      </c>
      <c r="D5" s="79" t="str">
        <f>IF(VLOOKUP(J5,Tabel_P_Ruang,4*$F$4+1,0)&lt;&gt;0,VLOOKUP(J5,Tabel_P_Ruang,4*$F$4+1,0),"")</f>
        <v>8</v>
      </c>
      <c r="E5" s="260"/>
      <c r="F5" s="474"/>
      <c r="G5" s="340"/>
      <c r="H5" s="332"/>
      <c r="J5" s="219">
        <v>1</v>
      </c>
      <c r="K5" s="212">
        <v>1</v>
      </c>
      <c r="L5" s="213" t="s">
        <v>316</v>
      </c>
      <c r="M5" s="213" t="s">
        <v>252</v>
      </c>
      <c r="N5" s="216" t="s">
        <v>271</v>
      </c>
      <c r="O5" s="213">
        <v>1</v>
      </c>
      <c r="P5" s="213" t="s">
        <v>275</v>
      </c>
      <c r="Q5" s="213" t="s">
        <v>282</v>
      </c>
      <c r="R5" s="213" t="s">
        <v>273</v>
      </c>
      <c r="S5" s="72">
        <v>1</v>
      </c>
      <c r="T5" s="72" t="s">
        <v>319</v>
      </c>
      <c r="U5" s="72" t="s">
        <v>255</v>
      </c>
      <c r="V5" s="72" t="s">
        <v>271</v>
      </c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/>
      <c r="DZ5" s="72"/>
    </row>
    <row r="6" spans="1:130" ht="15" customHeight="1" x14ac:dyDescent="0.3">
      <c r="A6" s="76">
        <f t="shared" si="0"/>
        <v>2</v>
      </c>
      <c r="B6" s="77" t="str">
        <f t="shared" ref="B6:B28" si="1">IF(VLOOKUP(J6,Tabel_P_Ruang,4*$F$4-1,0)&lt;&gt;0,VLOOKUP(J6,Tabel_P_Ruang,4*$F$4-1,0),"")</f>
        <v>10</v>
      </c>
      <c r="C6" s="78" t="str">
        <f t="shared" ref="C6:C28" si="2">IF(VLOOKUP(J6,Tabel_P_Ruang,4*$F$4,0)&lt;&gt;0,VLOOKUP(J6,Tabel_P_Ruang,4*$F$4,0),"")</f>
        <v>RIFKA AQILAH ZAHRA</v>
      </c>
      <c r="D6" s="79" t="str">
        <f t="shared" ref="D6:D28" si="3">IF(VLOOKUP(J6,Tabel_P_Ruang,4*$F$4+1,0)&lt;&gt;0,VLOOKUP(J6,Tabel_P_Ruang,4*$F$4+1,0),"")</f>
        <v>7</v>
      </c>
      <c r="E6" s="260"/>
      <c r="F6" s="341"/>
      <c r="G6" s="340"/>
      <c r="H6" s="260"/>
      <c r="J6" s="220">
        <v>2</v>
      </c>
      <c r="K6" s="213">
        <v>2</v>
      </c>
      <c r="L6" s="213" t="s">
        <v>306</v>
      </c>
      <c r="M6" s="213" t="s">
        <v>283</v>
      </c>
      <c r="N6" s="216" t="s">
        <v>273</v>
      </c>
      <c r="O6" s="213">
        <v>2</v>
      </c>
      <c r="P6" s="213" t="s">
        <v>310</v>
      </c>
      <c r="Q6" s="213" t="s">
        <v>246</v>
      </c>
      <c r="R6" s="213" t="s">
        <v>271</v>
      </c>
      <c r="S6" s="72">
        <v>2</v>
      </c>
      <c r="T6" s="72" t="s">
        <v>307</v>
      </c>
      <c r="U6" s="72" t="s">
        <v>284</v>
      </c>
      <c r="V6" s="72" t="s">
        <v>273</v>
      </c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</row>
    <row r="7" spans="1:130" ht="15" customHeight="1" x14ac:dyDescent="0.3">
      <c r="A7" s="76">
        <f t="shared" si="0"/>
        <v>3</v>
      </c>
      <c r="B7" s="77" t="str">
        <f t="shared" si="1"/>
        <v>21</v>
      </c>
      <c r="C7" s="78" t="str">
        <f t="shared" si="2"/>
        <v>M. ALBI FACHRIAN</v>
      </c>
      <c r="D7" s="79" t="str">
        <f t="shared" si="3"/>
        <v>8</v>
      </c>
      <c r="E7" s="260"/>
      <c r="F7" s="342" t="s">
        <v>88</v>
      </c>
      <c r="G7" s="84">
        <f ca="1">NOW()</f>
        <v>45806.322848495372</v>
      </c>
      <c r="H7" s="260"/>
      <c r="J7" s="220">
        <v>3</v>
      </c>
      <c r="K7" s="213">
        <v>3</v>
      </c>
      <c r="L7" s="213" t="s">
        <v>317</v>
      </c>
      <c r="M7" s="213" t="s">
        <v>253</v>
      </c>
      <c r="N7" s="216" t="s">
        <v>271</v>
      </c>
      <c r="O7" s="213">
        <v>3</v>
      </c>
      <c r="P7" s="213" t="s">
        <v>300</v>
      </c>
      <c r="Q7" s="213" t="s">
        <v>272</v>
      </c>
      <c r="R7" s="213" t="s">
        <v>273</v>
      </c>
      <c r="S7" s="72">
        <v>3</v>
      </c>
      <c r="T7" s="72" t="s">
        <v>311</v>
      </c>
      <c r="U7" s="72" t="s">
        <v>247</v>
      </c>
      <c r="V7" s="72" t="s">
        <v>271</v>
      </c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</row>
    <row r="8" spans="1:130" ht="15" customHeight="1" x14ac:dyDescent="0.3">
      <c r="A8" s="76">
        <f t="shared" si="0"/>
        <v>4</v>
      </c>
      <c r="B8" s="77" t="str">
        <f t="shared" si="1"/>
        <v>6</v>
      </c>
      <c r="C8" s="78" t="str">
        <f t="shared" si="2"/>
        <v>DZAKI RAMADHAN</v>
      </c>
      <c r="D8" s="79" t="str">
        <f t="shared" si="3"/>
        <v>7</v>
      </c>
      <c r="E8" s="291"/>
      <c r="F8" s="291"/>
      <c r="G8" s="343"/>
      <c r="H8" s="291"/>
      <c r="J8" s="220">
        <v>4</v>
      </c>
      <c r="K8" s="213">
        <v>4</v>
      </c>
      <c r="L8" s="213" t="s">
        <v>305</v>
      </c>
      <c r="M8" s="213" t="s">
        <v>279</v>
      </c>
      <c r="N8" s="216" t="s">
        <v>273</v>
      </c>
      <c r="O8" s="213">
        <v>4</v>
      </c>
      <c r="P8" s="213" t="s">
        <v>312</v>
      </c>
      <c r="Q8" s="213" t="s">
        <v>248</v>
      </c>
      <c r="R8" s="213" t="s">
        <v>271</v>
      </c>
      <c r="S8" s="72">
        <v>4</v>
      </c>
      <c r="T8" s="72" t="s">
        <v>273</v>
      </c>
      <c r="U8" s="72" t="s">
        <v>329</v>
      </c>
      <c r="V8" s="72" t="s">
        <v>273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</row>
    <row r="9" spans="1:130" ht="15" customHeight="1" x14ac:dyDescent="0.3">
      <c r="A9" s="76">
        <f t="shared" si="0"/>
        <v>5</v>
      </c>
      <c r="B9" s="77" t="str">
        <f t="shared" si="1"/>
        <v>22</v>
      </c>
      <c r="C9" s="78" t="str">
        <f t="shared" si="2"/>
        <v>M. FAQIH AL-GHIFARI</v>
      </c>
      <c r="D9" s="79" t="str">
        <f t="shared" si="3"/>
        <v>8</v>
      </c>
      <c r="E9" s="260"/>
      <c r="F9" s="260"/>
      <c r="G9" s="260"/>
      <c r="H9" s="260"/>
      <c r="J9" s="220">
        <v>5</v>
      </c>
      <c r="K9" s="213">
        <v>5</v>
      </c>
      <c r="L9" s="213" t="s">
        <v>318</v>
      </c>
      <c r="M9" s="213" t="s">
        <v>254</v>
      </c>
      <c r="N9" s="216" t="s">
        <v>271</v>
      </c>
      <c r="O9" s="213">
        <v>5</v>
      </c>
      <c r="P9" s="213" t="s">
        <v>304</v>
      </c>
      <c r="Q9" s="213" t="s">
        <v>278</v>
      </c>
      <c r="R9" s="213" t="s">
        <v>273</v>
      </c>
      <c r="S9" s="72">
        <v>5</v>
      </c>
      <c r="T9" s="72" t="s">
        <v>321</v>
      </c>
      <c r="U9" s="72" t="s">
        <v>256</v>
      </c>
      <c r="V9" s="72" t="s">
        <v>271</v>
      </c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</row>
    <row r="10" spans="1:130" ht="15" customHeight="1" x14ac:dyDescent="0.3">
      <c r="A10" s="76">
        <f t="shared" si="0"/>
        <v>6</v>
      </c>
      <c r="B10" s="77" t="str">
        <f t="shared" si="1"/>
        <v>12</v>
      </c>
      <c r="C10" s="78" t="str">
        <f t="shared" si="2"/>
        <v>YOZY ALIFATUN NISA</v>
      </c>
      <c r="D10" s="79" t="str">
        <f t="shared" si="3"/>
        <v>7</v>
      </c>
      <c r="E10" s="260"/>
      <c r="F10" s="344"/>
      <c r="G10" s="176"/>
      <c r="H10" s="260"/>
      <c r="J10" s="220">
        <v>6</v>
      </c>
      <c r="K10" s="213">
        <v>6</v>
      </c>
      <c r="L10" s="213" t="s">
        <v>308</v>
      </c>
      <c r="M10" s="213" t="s">
        <v>285</v>
      </c>
      <c r="N10" s="216" t="s">
        <v>273</v>
      </c>
      <c r="O10" s="213">
        <v>6</v>
      </c>
      <c r="P10" s="213" t="s">
        <v>323</v>
      </c>
      <c r="Q10" s="213" t="s">
        <v>258</v>
      </c>
      <c r="R10" s="213" t="s">
        <v>271</v>
      </c>
      <c r="S10" s="72">
        <v>6</v>
      </c>
      <c r="T10" s="72" t="s">
        <v>301</v>
      </c>
      <c r="U10" s="72" t="s">
        <v>274</v>
      </c>
      <c r="V10" s="72" t="s">
        <v>273</v>
      </c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</row>
    <row r="11" spans="1:130" ht="15" customHeight="1" x14ac:dyDescent="0.3">
      <c r="A11" s="76">
        <f t="shared" si="0"/>
        <v>7</v>
      </c>
      <c r="B11" s="77" t="str">
        <f t="shared" si="1"/>
        <v>28</v>
      </c>
      <c r="C11" s="78" t="str">
        <f t="shared" si="2"/>
        <v>Saskia Putri Nadilla</v>
      </c>
      <c r="D11" s="79">
        <f t="shared" si="3"/>
        <v>8</v>
      </c>
      <c r="E11" s="332"/>
      <c r="F11" s="176"/>
      <c r="G11" s="176"/>
      <c r="H11" s="332"/>
      <c r="J11" s="220">
        <v>7</v>
      </c>
      <c r="K11" s="213">
        <v>7</v>
      </c>
      <c r="L11" s="213" t="s">
        <v>324</v>
      </c>
      <c r="M11" s="213" t="s">
        <v>259</v>
      </c>
      <c r="N11" s="216">
        <v>8</v>
      </c>
      <c r="O11" s="213">
        <v>7</v>
      </c>
      <c r="P11" s="213" t="s">
        <v>303</v>
      </c>
      <c r="Q11" s="213" t="s">
        <v>277</v>
      </c>
      <c r="R11" s="213" t="s">
        <v>273</v>
      </c>
      <c r="S11" s="72">
        <v>7</v>
      </c>
      <c r="T11" s="72" t="s">
        <v>322</v>
      </c>
      <c r="U11" s="72" t="s">
        <v>257</v>
      </c>
      <c r="V11" s="72" t="s">
        <v>271</v>
      </c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/>
      <c r="CX11" s="72"/>
      <c r="CY11" s="72"/>
      <c r="CZ11" s="72"/>
      <c r="DA11" s="72"/>
      <c r="DB11" s="72"/>
      <c r="DC11" s="72"/>
      <c r="DD11" s="72"/>
      <c r="DE11" s="72"/>
      <c r="DF11" s="72"/>
      <c r="DG11" s="72"/>
      <c r="DH11" s="72"/>
      <c r="DI11" s="72"/>
      <c r="DJ11" s="72"/>
      <c r="DK11" s="72"/>
      <c r="DL11" s="72"/>
      <c r="DM11" s="72"/>
      <c r="DN11" s="72"/>
      <c r="DO11" s="72"/>
      <c r="DP11" s="72"/>
      <c r="DQ11" s="72"/>
      <c r="DR11" s="72"/>
      <c r="DS11" s="72"/>
      <c r="DT11" s="72"/>
      <c r="DU11" s="72"/>
      <c r="DV11" s="72"/>
      <c r="DW11" s="72"/>
      <c r="DX11" s="72"/>
      <c r="DY11" s="72"/>
      <c r="DZ11" s="72"/>
    </row>
    <row r="12" spans="1:130" ht="15" customHeight="1" x14ac:dyDescent="0.3">
      <c r="A12" s="76">
        <f t="shared" si="0"/>
        <v>8</v>
      </c>
      <c r="B12" s="77" t="str">
        <f t="shared" si="1"/>
        <v>3</v>
      </c>
      <c r="C12" s="78" t="str">
        <f t="shared" si="2"/>
        <v>ARZA ADELIA</v>
      </c>
      <c r="D12" s="79" t="str">
        <f t="shared" si="3"/>
        <v>7</v>
      </c>
      <c r="E12" s="332"/>
      <c r="F12" s="176"/>
      <c r="G12" s="176"/>
      <c r="H12" s="332"/>
      <c r="J12" s="220">
        <v>8</v>
      </c>
      <c r="K12" s="213">
        <v>8</v>
      </c>
      <c r="L12" s="212" t="s">
        <v>302</v>
      </c>
      <c r="M12" s="212" t="s">
        <v>276</v>
      </c>
      <c r="N12" s="215" t="s">
        <v>273</v>
      </c>
      <c r="O12" s="213">
        <v>8</v>
      </c>
      <c r="P12" s="213" t="s">
        <v>313</v>
      </c>
      <c r="Q12" s="213" t="s">
        <v>249</v>
      </c>
      <c r="R12" s="213" t="s">
        <v>271</v>
      </c>
      <c r="S12" s="72">
        <v>8</v>
      </c>
      <c r="T12" s="72" t="s">
        <v>271</v>
      </c>
      <c r="U12" s="72" t="s">
        <v>281</v>
      </c>
      <c r="V12" s="72" t="s">
        <v>273</v>
      </c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/>
      <c r="CD12" s="72"/>
      <c r="CE12" s="72"/>
      <c r="CF12" s="72"/>
      <c r="CG12" s="72"/>
      <c r="CH12" s="72"/>
      <c r="CI12" s="72"/>
      <c r="CJ12" s="72"/>
      <c r="CK12" s="72"/>
      <c r="CL12" s="72"/>
      <c r="CM12" s="72"/>
      <c r="CN12" s="72"/>
      <c r="CO12" s="72"/>
      <c r="CP12" s="72"/>
      <c r="CQ12" s="72"/>
      <c r="CR12" s="72"/>
      <c r="CS12" s="72"/>
      <c r="CT12" s="72"/>
      <c r="CU12" s="72"/>
      <c r="CV12" s="72"/>
      <c r="CW12" s="72"/>
      <c r="CX12" s="72"/>
      <c r="CY12" s="72"/>
      <c r="CZ12" s="72"/>
      <c r="DA12" s="72"/>
      <c r="DB12" s="72"/>
      <c r="DC12" s="72"/>
      <c r="DD12" s="72"/>
      <c r="DE12" s="72"/>
      <c r="DF12" s="72"/>
      <c r="DG12" s="72"/>
      <c r="DH12" s="72"/>
      <c r="DI12" s="72"/>
      <c r="DJ12" s="72"/>
      <c r="DK12" s="72"/>
      <c r="DL12" s="72"/>
      <c r="DM12" s="72"/>
      <c r="DN12" s="72"/>
      <c r="DO12" s="72"/>
      <c r="DP12" s="72"/>
      <c r="DQ12" s="72"/>
      <c r="DR12" s="72"/>
      <c r="DS12" s="72"/>
      <c r="DT12" s="72"/>
      <c r="DU12" s="72"/>
      <c r="DV12" s="72"/>
      <c r="DW12" s="72"/>
      <c r="DX12" s="72"/>
      <c r="DY12" s="72"/>
      <c r="DZ12" s="72"/>
    </row>
    <row r="13" spans="1:130" ht="15" customHeight="1" x14ac:dyDescent="0.3">
      <c r="A13" s="76">
        <f t="shared" si="0"/>
        <v>9</v>
      </c>
      <c r="B13" s="77" t="str">
        <f t="shared" si="1"/>
        <v>19</v>
      </c>
      <c r="C13" s="78" t="str">
        <f t="shared" si="2"/>
        <v>JIRA SALZABILAH</v>
      </c>
      <c r="D13" s="79" t="str">
        <f t="shared" si="3"/>
        <v>8</v>
      </c>
      <c r="E13" s="332"/>
      <c r="F13" s="176"/>
      <c r="G13" s="176"/>
      <c r="H13" s="332"/>
      <c r="J13" s="220">
        <v>9</v>
      </c>
      <c r="K13" s="213">
        <v>9</v>
      </c>
      <c r="L13" s="213" t="s">
        <v>315</v>
      </c>
      <c r="M13" s="213" t="s">
        <v>251</v>
      </c>
      <c r="N13" s="216" t="s">
        <v>271</v>
      </c>
      <c r="O13" s="213">
        <v>9</v>
      </c>
      <c r="P13" s="213" t="s">
        <v>320</v>
      </c>
      <c r="Q13" s="213" t="s">
        <v>280</v>
      </c>
      <c r="R13" s="213" t="s">
        <v>271</v>
      </c>
      <c r="S13" s="72">
        <v>9</v>
      </c>
      <c r="T13" s="72" t="s">
        <v>314</v>
      </c>
      <c r="U13" s="72" t="s">
        <v>250</v>
      </c>
      <c r="V13" s="72" t="s">
        <v>271</v>
      </c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</row>
    <row r="14" spans="1:130" ht="15" customHeight="1" x14ac:dyDescent="0.3">
      <c r="A14" s="76">
        <f t="shared" si="0"/>
        <v>10</v>
      </c>
      <c r="B14" s="77" t="str">
        <f t="shared" si="1"/>
        <v>29</v>
      </c>
      <c r="C14" s="78" t="str">
        <f t="shared" si="2"/>
        <v>SURYANI</v>
      </c>
      <c r="D14" s="79">
        <f t="shared" si="3"/>
        <v>8</v>
      </c>
      <c r="E14" s="332"/>
      <c r="F14" s="176"/>
      <c r="G14" s="176"/>
      <c r="H14" s="332"/>
      <c r="J14" s="220">
        <v>10</v>
      </c>
      <c r="K14" s="213">
        <v>10</v>
      </c>
      <c r="L14" s="213" t="s">
        <v>325</v>
      </c>
      <c r="M14" s="213" t="s">
        <v>330</v>
      </c>
      <c r="N14" s="216">
        <v>8</v>
      </c>
      <c r="O14" s="213">
        <v>10</v>
      </c>
      <c r="P14" s="213" t="s">
        <v>309</v>
      </c>
      <c r="Q14" s="213" t="s">
        <v>245</v>
      </c>
      <c r="R14" s="213" t="s">
        <v>271</v>
      </c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/>
      <c r="DX14" s="72"/>
      <c r="DY14" s="72"/>
      <c r="DZ14" s="72"/>
    </row>
    <row r="15" spans="1:130" ht="15" customHeight="1" x14ac:dyDescent="0.3">
      <c r="A15" s="76" t="str">
        <f t="shared" si="0"/>
        <v/>
      </c>
      <c r="B15" s="77" t="str">
        <f t="shared" si="1"/>
        <v/>
      </c>
      <c r="C15" s="78" t="str">
        <f t="shared" si="2"/>
        <v/>
      </c>
      <c r="D15" s="79" t="str">
        <f t="shared" si="3"/>
        <v/>
      </c>
      <c r="E15" s="291"/>
      <c r="F15" s="179"/>
      <c r="G15" s="179"/>
      <c r="H15" s="291"/>
      <c r="J15" s="220">
        <v>11</v>
      </c>
      <c r="K15" s="213"/>
      <c r="L15" s="213"/>
      <c r="M15" s="213"/>
      <c r="N15" s="216"/>
      <c r="O15" s="213"/>
      <c r="P15" s="213"/>
      <c r="Q15" s="213"/>
      <c r="R15" s="213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/>
      <c r="DX15" s="72"/>
      <c r="DY15" s="72"/>
      <c r="DZ15" s="72"/>
    </row>
    <row r="16" spans="1:130" ht="15" customHeight="1" x14ac:dyDescent="0.3">
      <c r="A16" s="76" t="str">
        <f t="shared" si="0"/>
        <v/>
      </c>
      <c r="B16" s="77" t="str">
        <f t="shared" si="1"/>
        <v/>
      </c>
      <c r="C16" s="78" t="str">
        <f t="shared" si="2"/>
        <v/>
      </c>
      <c r="D16" s="79" t="str">
        <f t="shared" si="3"/>
        <v/>
      </c>
      <c r="E16" s="260"/>
      <c r="F16" s="185"/>
      <c r="G16" s="185"/>
      <c r="H16" s="260"/>
      <c r="J16" s="220">
        <v>12</v>
      </c>
      <c r="K16" s="213"/>
      <c r="O16" s="213"/>
      <c r="S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/>
      <c r="DX16" s="72"/>
      <c r="DY16" s="72"/>
      <c r="DZ16" s="72"/>
    </row>
    <row r="17" spans="1:130" ht="15" customHeight="1" x14ac:dyDescent="0.3">
      <c r="A17" s="76" t="str">
        <f t="shared" si="0"/>
        <v/>
      </c>
      <c r="B17" s="77" t="str">
        <f t="shared" si="1"/>
        <v/>
      </c>
      <c r="C17" s="78" t="str">
        <f t="shared" si="2"/>
        <v/>
      </c>
      <c r="D17" s="79" t="str">
        <f t="shared" si="3"/>
        <v/>
      </c>
      <c r="E17" s="260"/>
      <c r="F17" s="260"/>
      <c r="G17" s="260"/>
      <c r="H17" s="260"/>
      <c r="J17" s="220">
        <v>13</v>
      </c>
      <c r="K17" s="213"/>
      <c r="O17" s="213"/>
      <c r="S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/>
      <c r="DX17" s="72"/>
      <c r="DY17" s="72"/>
      <c r="DZ17" s="72"/>
    </row>
    <row r="18" spans="1:130" ht="15" customHeight="1" x14ac:dyDescent="0.3">
      <c r="A18" s="76" t="str">
        <f t="shared" si="0"/>
        <v/>
      </c>
      <c r="B18" s="77" t="str">
        <f t="shared" si="1"/>
        <v/>
      </c>
      <c r="C18" s="78" t="str">
        <f t="shared" si="2"/>
        <v/>
      </c>
      <c r="D18" s="79" t="str">
        <f t="shared" si="3"/>
        <v/>
      </c>
      <c r="E18" s="260"/>
      <c r="F18" s="260"/>
      <c r="G18" s="260"/>
      <c r="H18" s="260"/>
      <c r="J18" s="220">
        <v>14</v>
      </c>
      <c r="K18" s="213"/>
      <c r="O18" s="213"/>
      <c r="S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/>
      <c r="DX18" s="72"/>
      <c r="DY18" s="72"/>
      <c r="DZ18" s="72"/>
    </row>
    <row r="19" spans="1:130" ht="15" customHeight="1" x14ac:dyDescent="0.3">
      <c r="A19" s="76" t="str">
        <f t="shared" si="0"/>
        <v/>
      </c>
      <c r="B19" s="77" t="str">
        <f t="shared" si="1"/>
        <v/>
      </c>
      <c r="C19" s="78" t="str">
        <f t="shared" si="2"/>
        <v/>
      </c>
      <c r="D19" s="79" t="str">
        <f t="shared" si="3"/>
        <v/>
      </c>
      <c r="E19" s="332"/>
      <c r="F19" s="332"/>
      <c r="G19" s="332"/>
      <c r="H19" s="332"/>
      <c r="J19" s="220">
        <v>15</v>
      </c>
      <c r="K19" s="213"/>
      <c r="O19" s="213"/>
      <c r="S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/>
      <c r="CD19" s="72"/>
      <c r="CE19" s="72"/>
      <c r="CF19" s="72"/>
      <c r="CG19" s="72"/>
      <c r="CH19" s="72"/>
      <c r="CI19" s="72"/>
      <c r="CJ19" s="72"/>
      <c r="CK19" s="72"/>
      <c r="CL19" s="72"/>
      <c r="CM19" s="72"/>
      <c r="CN19" s="72"/>
      <c r="CO19" s="72"/>
      <c r="CP19" s="72"/>
      <c r="CQ19" s="72"/>
      <c r="CR19" s="72"/>
      <c r="CS19" s="72"/>
      <c r="CT19" s="72"/>
      <c r="CU19" s="72"/>
      <c r="CV19" s="72"/>
      <c r="CW19" s="72"/>
      <c r="CX19" s="72"/>
      <c r="CY19" s="72"/>
      <c r="CZ19" s="72"/>
      <c r="DA19" s="72"/>
      <c r="DB19" s="72"/>
      <c r="DC19" s="72"/>
      <c r="DD19" s="72"/>
      <c r="DE19" s="72"/>
      <c r="DF19" s="72"/>
      <c r="DG19" s="72"/>
      <c r="DH19" s="72"/>
      <c r="DI19" s="72"/>
      <c r="DJ19" s="72"/>
      <c r="DK19" s="72"/>
      <c r="DL19" s="72"/>
      <c r="DM19" s="72"/>
      <c r="DN19" s="72"/>
      <c r="DO19" s="72"/>
      <c r="DP19" s="72"/>
      <c r="DQ19" s="72"/>
      <c r="DR19" s="72"/>
      <c r="DS19" s="72"/>
      <c r="DT19" s="72"/>
      <c r="DU19" s="72"/>
      <c r="DV19" s="72"/>
      <c r="DW19" s="72"/>
      <c r="DX19" s="72"/>
      <c r="DY19" s="72"/>
      <c r="DZ19" s="72"/>
    </row>
    <row r="20" spans="1:130" ht="15" customHeight="1" x14ac:dyDescent="0.3">
      <c r="A20" s="76" t="str">
        <f t="shared" si="0"/>
        <v/>
      </c>
      <c r="B20" s="77" t="str">
        <f t="shared" si="1"/>
        <v/>
      </c>
      <c r="C20" s="78" t="str">
        <f t="shared" si="2"/>
        <v/>
      </c>
      <c r="D20" s="79" t="str">
        <f t="shared" si="3"/>
        <v/>
      </c>
      <c r="E20" s="332"/>
      <c r="F20" s="332" t="s">
        <v>77</v>
      </c>
      <c r="G20" s="86">
        <v>1</v>
      </c>
      <c r="H20" s="332"/>
      <c r="J20" s="220">
        <v>16</v>
      </c>
      <c r="K20" s="213"/>
      <c r="O20" s="213"/>
      <c r="S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2"/>
      <c r="CZ20" s="72"/>
      <c r="DA20" s="72"/>
      <c r="DB20" s="72"/>
      <c r="DC20" s="72"/>
      <c r="DD20" s="72"/>
      <c r="DE20" s="72"/>
      <c r="DF20" s="72"/>
      <c r="DG20" s="72"/>
      <c r="DH20" s="72"/>
      <c r="DI20" s="72"/>
      <c r="DJ20" s="72"/>
      <c r="DK20" s="72"/>
      <c r="DL20" s="72"/>
      <c r="DM20" s="72"/>
      <c r="DN20" s="72"/>
      <c r="DO20" s="72"/>
      <c r="DP20" s="72"/>
      <c r="DQ20" s="72"/>
      <c r="DR20" s="72"/>
      <c r="DS20" s="72"/>
      <c r="DT20" s="72"/>
      <c r="DU20" s="72"/>
      <c r="DV20" s="72"/>
      <c r="DW20" s="72"/>
      <c r="DX20" s="72"/>
      <c r="DY20" s="72"/>
      <c r="DZ20" s="72"/>
    </row>
    <row r="21" spans="1:130" ht="15" customHeight="1" x14ac:dyDescent="0.3">
      <c r="A21" s="76" t="str">
        <f t="shared" si="0"/>
        <v/>
      </c>
      <c r="B21" s="77" t="str">
        <f t="shared" si="1"/>
        <v/>
      </c>
      <c r="C21" s="78" t="str">
        <f t="shared" si="2"/>
        <v/>
      </c>
      <c r="D21" s="79" t="str">
        <f t="shared" si="3"/>
        <v/>
      </c>
      <c r="E21" s="291"/>
      <c r="F21" s="291"/>
      <c r="G21" s="291"/>
      <c r="H21" s="291"/>
      <c r="J21" s="220">
        <v>17</v>
      </c>
      <c r="K21" s="213"/>
      <c r="O21" s="213"/>
      <c r="S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</row>
    <row r="22" spans="1:130" ht="15" customHeight="1" x14ac:dyDescent="0.3">
      <c r="A22" s="76" t="str">
        <f t="shared" si="0"/>
        <v/>
      </c>
      <c r="B22" s="77" t="str">
        <f t="shared" si="1"/>
        <v/>
      </c>
      <c r="C22" s="78" t="str">
        <f t="shared" si="2"/>
        <v/>
      </c>
      <c r="D22" s="79" t="str">
        <f t="shared" si="3"/>
        <v/>
      </c>
      <c r="E22" s="332"/>
      <c r="F22" s="332"/>
      <c r="G22" s="332"/>
      <c r="H22" s="332"/>
      <c r="J22" s="220">
        <v>18</v>
      </c>
      <c r="K22" s="213"/>
      <c r="O22" s="213"/>
      <c r="S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/>
      <c r="DZ22" s="72"/>
    </row>
    <row r="23" spans="1:130" ht="15" customHeight="1" x14ac:dyDescent="0.3">
      <c r="A23" s="76" t="str">
        <f t="shared" si="0"/>
        <v/>
      </c>
      <c r="B23" s="77" t="str">
        <f t="shared" si="1"/>
        <v/>
      </c>
      <c r="C23" s="78" t="str">
        <f t="shared" si="2"/>
        <v/>
      </c>
      <c r="D23" s="79" t="str">
        <f t="shared" si="3"/>
        <v/>
      </c>
      <c r="E23" s="332"/>
      <c r="F23" s="332"/>
      <c r="G23" s="332"/>
      <c r="H23" s="332"/>
      <c r="J23" s="220">
        <v>19</v>
      </c>
      <c r="K23" s="213"/>
      <c r="O23" s="213"/>
      <c r="S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/>
      <c r="DX23" s="72"/>
      <c r="DY23" s="72"/>
      <c r="DZ23" s="72"/>
    </row>
    <row r="24" spans="1:130" ht="15" customHeight="1" x14ac:dyDescent="0.3">
      <c r="A24" s="76" t="str">
        <f t="shared" si="0"/>
        <v/>
      </c>
      <c r="B24" s="77" t="str">
        <f t="shared" si="1"/>
        <v/>
      </c>
      <c r="C24" s="78" t="str">
        <f t="shared" si="2"/>
        <v/>
      </c>
      <c r="D24" s="79" t="str">
        <f t="shared" si="3"/>
        <v/>
      </c>
      <c r="E24" s="332"/>
      <c r="F24" s="332"/>
      <c r="G24" s="332"/>
      <c r="H24" s="332"/>
      <c r="J24" s="220">
        <v>20</v>
      </c>
      <c r="K24" s="213"/>
      <c r="O24" s="213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/>
      <c r="DX24" s="72"/>
      <c r="DY24" s="72"/>
      <c r="DZ24" s="72"/>
    </row>
    <row r="25" spans="1:130" ht="15" customHeight="1" x14ac:dyDescent="0.3">
      <c r="A25" s="76" t="str">
        <f t="shared" si="0"/>
        <v/>
      </c>
      <c r="B25" s="77" t="str">
        <f t="shared" si="1"/>
        <v/>
      </c>
      <c r="C25" s="78" t="str">
        <f t="shared" si="2"/>
        <v/>
      </c>
      <c r="D25" s="79" t="str">
        <f t="shared" si="3"/>
        <v/>
      </c>
      <c r="E25" s="332"/>
      <c r="F25" s="332"/>
      <c r="G25" s="332"/>
      <c r="H25" s="332"/>
      <c r="J25" s="220">
        <v>21</v>
      </c>
      <c r="K25" s="213"/>
      <c r="L25" s="213"/>
      <c r="M25" s="213"/>
      <c r="N25" s="216"/>
      <c r="O25" s="213"/>
      <c r="P25" s="213"/>
      <c r="Q25" s="213"/>
      <c r="R25" s="213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/>
      <c r="DX25" s="72"/>
      <c r="DY25" s="72"/>
      <c r="DZ25" s="72"/>
    </row>
    <row r="26" spans="1:130" ht="15" customHeight="1" x14ac:dyDescent="0.3">
      <c r="A26" s="76" t="str">
        <f t="shared" si="0"/>
        <v/>
      </c>
      <c r="B26" s="77" t="str">
        <f t="shared" si="1"/>
        <v/>
      </c>
      <c r="C26" s="78" t="str">
        <f t="shared" si="2"/>
        <v/>
      </c>
      <c r="D26" s="79" t="str">
        <f t="shared" si="3"/>
        <v/>
      </c>
      <c r="E26" s="332"/>
      <c r="F26" s="332"/>
      <c r="G26" s="332"/>
      <c r="H26" s="332"/>
      <c r="J26" s="220">
        <v>22</v>
      </c>
      <c r="K26" s="213"/>
      <c r="L26" s="213"/>
      <c r="M26" s="213"/>
      <c r="N26" s="216"/>
      <c r="O26" s="213"/>
      <c r="P26" s="213"/>
      <c r="Q26" s="213"/>
      <c r="R26" s="213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</row>
    <row r="27" spans="1:130" ht="15" customHeight="1" x14ac:dyDescent="0.3">
      <c r="A27" s="76" t="str">
        <f t="shared" si="0"/>
        <v/>
      </c>
      <c r="B27" s="77" t="str">
        <f t="shared" si="1"/>
        <v/>
      </c>
      <c r="C27" s="78" t="str">
        <f t="shared" si="2"/>
        <v/>
      </c>
      <c r="D27" s="79" t="str">
        <f t="shared" si="3"/>
        <v/>
      </c>
      <c r="E27" s="332"/>
      <c r="F27" s="332"/>
      <c r="G27" s="332"/>
      <c r="H27" s="332"/>
      <c r="J27" s="220">
        <v>23</v>
      </c>
      <c r="K27" s="213"/>
      <c r="L27" s="213"/>
      <c r="M27" s="213"/>
      <c r="N27" s="216"/>
      <c r="O27" s="213"/>
      <c r="P27" s="213"/>
      <c r="Q27" s="213"/>
      <c r="R27" s="213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/>
      <c r="DX27" s="72"/>
      <c r="DY27" s="72"/>
      <c r="DZ27" s="72"/>
    </row>
    <row r="28" spans="1:130" ht="15" customHeight="1" thickBot="1" x14ac:dyDescent="0.35">
      <c r="A28" s="80" t="str">
        <f t="shared" si="0"/>
        <v/>
      </c>
      <c r="B28" s="81" t="str">
        <f t="shared" si="1"/>
        <v/>
      </c>
      <c r="C28" s="82" t="str">
        <f t="shared" si="2"/>
        <v/>
      </c>
      <c r="D28" s="83" t="str">
        <f t="shared" si="3"/>
        <v/>
      </c>
      <c r="E28" s="332"/>
      <c r="F28" s="332"/>
      <c r="G28" s="332"/>
      <c r="H28" s="332"/>
      <c r="J28" s="221">
        <v>40</v>
      </c>
      <c r="K28" s="214"/>
      <c r="L28" s="214"/>
      <c r="M28" s="214"/>
      <c r="N28" s="217"/>
      <c r="O28" s="213"/>
      <c r="P28" s="213"/>
      <c r="Q28" s="213"/>
      <c r="R28" s="213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2"/>
      <c r="CZ28" s="72"/>
      <c r="DA28" s="72"/>
      <c r="DB28" s="72"/>
      <c r="DC28" s="72"/>
      <c r="DD28" s="72"/>
      <c r="DE28" s="72"/>
      <c r="DF28" s="72"/>
      <c r="DG28" s="72"/>
      <c r="DH28" s="72"/>
      <c r="DI28" s="72"/>
      <c r="DJ28" s="72"/>
      <c r="DK28" s="72"/>
      <c r="DL28" s="72"/>
      <c r="DM28" s="72"/>
      <c r="DN28" s="72"/>
      <c r="DO28" s="72"/>
      <c r="DP28" s="72"/>
      <c r="DQ28" s="72"/>
      <c r="DR28" s="72"/>
      <c r="DS28" s="72"/>
      <c r="DT28" s="72"/>
      <c r="DU28" s="72"/>
      <c r="DV28" s="72"/>
      <c r="DW28" s="72"/>
      <c r="DX28" s="72"/>
      <c r="DY28" s="72"/>
      <c r="DZ28" s="72"/>
    </row>
    <row r="29" spans="1:130" x14ac:dyDescent="0.3">
      <c r="A29" s="15"/>
      <c r="B29" s="15"/>
      <c r="C29" s="15"/>
      <c r="D29" s="15"/>
      <c r="E29" s="332"/>
      <c r="F29" s="332"/>
      <c r="G29" s="332"/>
      <c r="H29" s="332"/>
    </row>
    <row r="30" spans="1:130" x14ac:dyDescent="0.3">
      <c r="A30" s="15"/>
      <c r="B30" s="15"/>
      <c r="C30" s="394" t="str">
        <f ca="1">MENU!E10 &amp; ", " &amp; TEXT(G7,"dd mmmm yyyy")</f>
        <v>Nipah Panjang, 29 Mei 2025</v>
      </c>
      <c r="D30" s="394"/>
      <c r="E30" s="332"/>
      <c r="F30" s="332"/>
      <c r="G30" s="332"/>
      <c r="H30" s="332"/>
    </row>
    <row r="31" spans="1:130" x14ac:dyDescent="0.3">
      <c r="A31" s="15"/>
      <c r="B31" s="15"/>
      <c r="C31" s="394" t="s">
        <v>87</v>
      </c>
      <c r="D31" s="394"/>
      <c r="E31" s="332"/>
      <c r="F31" s="332"/>
      <c r="G31" s="332"/>
      <c r="H31" s="332"/>
    </row>
    <row r="32" spans="1:130" x14ac:dyDescent="0.3">
      <c r="A32" s="15"/>
      <c r="B32" s="15"/>
      <c r="C32" s="394"/>
      <c r="D32" s="394"/>
      <c r="E32" s="332"/>
      <c r="F32" s="332"/>
      <c r="G32" s="332"/>
      <c r="H32" s="332"/>
    </row>
    <row r="33" spans="1:8" x14ac:dyDescent="0.3">
      <c r="A33" s="15"/>
      <c r="B33" s="15"/>
      <c r="C33" s="394"/>
      <c r="D33" s="394"/>
      <c r="E33" s="332"/>
      <c r="F33" s="332"/>
      <c r="G33" s="332"/>
      <c r="H33" s="332"/>
    </row>
    <row r="34" spans="1:8" x14ac:dyDescent="0.3">
      <c r="A34" s="15"/>
      <c r="B34" s="15"/>
      <c r="C34" s="475" t="str">
        <f>MENU!E22</f>
        <v>ASNIZAR, S.Pd</v>
      </c>
      <c r="D34" s="475"/>
      <c r="E34" s="332"/>
      <c r="F34" s="332"/>
      <c r="G34" s="332"/>
      <c r="H34" s="332"/>
    </row>
    <row r="35" spans="1:8" x14ac:dyDescent="0.3">
      <c r="A35" s="15"/>
      <c r="B35" s="15"/>
      <c r="C35" s="394" t="str">
        <f>"NIP. " &amp; MENU!E24</f>
        <v>NIP. 197701042014082002</v>
      </c>
      <c r="D35" s="394"/>
      <c r="E35" s="332"/>
      <c r="F35" s="332"/>
      <c r="G35" s="332"/>
      <c r="H35" s="332"/>
    </row>
    <row r="36" spans="1:8" hidden="1" x14ac:dyDescent="0.3"/>
    <row r="37" spans="1:8" hidden="1" x14ac:dyDescent="0.3"/>
    <row r="38" spans="1:8" hidden="1" x14ac:dyDescent="0.3">
      <c r="A38">
        <v>17</v>
      </c>
      <c r="B38">
        <v>38</v>
      </c>
      <c r="C38" t="s">
        <v>25</v>
      </c>
      <c r="D38">
        <v>9</v>
      </c>
    </row>
    <row r="39" spans="1:8" hidden="1" x14ac:dyDescent="0.3"/>
    <row r="40" spans="1:8" hidden="1" x14ac:dyDescent="0.3"/>
    <row r="41" spans="1:8" hidden="1" x14ac:dyDescent="0.3">
      <c r="A41">
        <v>18</v>
      </c>
      <c r="B41">
        <v>39</v>
      </c>
      <c r="C41" t="s">
        <v>26</v>
      </c>
      <c r="D41">
        <v>9</v>
      </c>
    </row>
    <row r="42" spans="1:8" hidden="1" x14ac:dyDescent="0.3"/>
    <row r="43" spans="1:8" hidden="1" x14ac:dyDescent="0.3"/>
    <row r="44" spans="1:8" hidden="1" x14ac:dyDescent="0.3">
      <c r="A44">
        <v>19</v>
      </c>
      <c r="B44">
        <v>40</v>
      </c>
      <c r="C44" t="s">
        <v>27</v>
      </c>
      <c r="D44">
        <v>9</v>
      </c>
    </row>
    <row r="45" spans="1:8" hidden="1" x14ac:dyDescent="0.3"/>
    <row r="46" spans="1:8" hidden="1" x14ac:dyDescent="0.3"/>
    <row r="47" spans="1:8" hidden="1" x14ac:dyDescent="0.3">
      <c r="A47">
        <v>20</v>
      </c>
      <c r="B47">
        <v>41</v>
      </c>
      <c r="C47" t="s">
        <v>28</v>
      </c>
      <c r="D47">
        <v>9</v>
      </c>
    </row>
    <row r="48" spans="1:8" hidden="1" x14ac:dyDescent="0.3"/>
    <row r="49" spans="1:4" hidden="1" x14ac:dyDescent="0.3"/>
    <row r="50" spans="1:4" hidden="1" x14ac:dyDescent="0.3">
      <c r="A50">
        <v>21</v>
      </c>
      <c r="B50">
        <v>42</v>
      </c>
      <c r="C50" t="s">
        <v>29</v>
      </c>
      <c r="D50">
        <v>9</v>
      </c>
    </row>
    <row r="51" spans="1:4" hidden="1" x14ac:dyDescent="0.3"/>
    <row r="52" spans="1:4" hidden="1" x14ac:dyDescent="0.3"/>
    <row r="53" spans="1:4" hidden="1" x14ac:dyDescent="0.3"/>
    <row r="54" spans="1:4" hidden="1" x14ac:dyDescent="0.3"/>
    <row r="55" spans="1:4" hidden="1" x14ac:dyDescent="0.3"/>
    <row r="56" spans="1:4" hidden="1" x14ac:dyDescent="0.3"/>
    <row r="57" spans="1:4" hidden="1" x14ac:dyDescent="0.3"/>
    <row r="58" spans="1:4" hidden="1" x14ac:dyDescent="0.3"/>
    <row r="59" spans="1:4" hidden="1" x14ac:dyDescent="0.3"/>
    <row r="60" spans="1:4" hidden="1" x14ac:dyDescent="0.3"/>
    <row r="61" spans="1:4" hidden="1" x14ac:dyDescent="0.3"/>
    <row r="62" spans="1:4" hidden="1" x14ac:dyDescent="0.3"/>
    <row r="63" spans="1:4" hidden="1" x14ac:dyDescent="0.3"/>
    <row r="64" spans="1:4" hidden="1" x14ac:dyDescent="0.3"/>
    <row r="65" hidden="1" x14ac:dyDescent="0.3"/>
    <row r="66" hidden="1" x14ac:dyDescent="0.3"/>
    <row r="67" hidden="1" x14ac:dyDescent="0.3"/>
  </sheetData>
  <sheetProtection algorithmName="SHA-512" hashValue="KUpgeiiKeqlWPZGQCYodGuCI9dTqi+Ykiq95NwGK9GZUMOJGusMtvs5mNAvBZy9eccj2bQFZDYIOAr7+Eo2MMg==" saltValue="qnm0XA1zForLeUldVBqGvg==" spinCount="100000" sheet="1" selectLockedCells="1"/>
  <mergeCells count="39">
    <mergeCell ref="C35:D35"/>
    <mergeCell ref="A1:D1"/>
    <mergeCell ref="A2:D2"/>
    <mergeCell ref="C30:D30"/>
    <mergeCell ref="F4:F5"/>
    <mergeCell ref="C31:D31"/>
    <mergeCell ref="C32:D32"/>
    <mergeCell ref="C33:D33"/>
    <mergeCell ref="C34:D34"/>
    <mergeCell ref="K4:N4"/>
    <mergeCell ref="O4:R4"/>
    <mergeCell ref="S4:V4"/>
    <mergeCell ref="W4:Z4"/>
    <mergeCell ref="AA4:AD4"/>
    <mergeCell ref="AE4:AH4"/>
    <mergeCell ref="AI4:AL4"/>
    <mergeCell ref="AM4:AP4"/>
    <mergeCell ref="AQ4:AT4"/>
    <mergeCell ref="AU4:AX4"/>
    <mergeCell ref="AY4:BB4"/>
    <mergeCell ref="BC4:BF4"/>
    <mergeCell ref="BG4:BJ4"/>
    <mergeCell ref="BK4:BN4"/>
    <mergeCell ref="BO4:BR4"/>
    <mergeCell ref="BS4:BV4"/>
    <mergeCell ref="BW4:BZ4"/>
    <mergeCell ref="CA4:CD4"/>
    <mergeCell ref="CE4:CH4"/>
    <mergeCell ref="CI4:CL4"/>
    <mergeCell ref="CM4:CP4"/>
    <mergeCell ref="CQ4:CT4"/>
    <mergeCell ref="CU4:CX4"/>
    <mergeCell ref="CY4:DB4"/>
    <mergeCell ref="DC4:DF4"/>
    <mergeCell ref="DG4:DJ4"/>
    <mergeCell ref="DK4:DN4"/>
    <mergeCell ref="DO4:DR4"/>
    <mergeCell ref="DS4:DV4"/>
    <mergeCell ref="DW4:DZ4"/>
  </mergeCells>
  <dataValidations count="1">
    <dataValidation type="whole" operator="greaterThan" allowBlank="1" showInputMessage="1" showErrorMessage="1" sqref="G20">
      <formula1>0</formula1>
    </dataValidation>
  </dataValidations>
  <printOptions horizontalCentered="1"/>
  <pageMargins left="0.78740157480314965" right="0.78740157480314965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Spinner 7">
              <controlPr defaultSize="0" autoPict="0">
                <anchor moveWithCells="1" sizeWithCells="1">
                  <from>
                    <xdr:col>6</xdr:col>
                    <xdr:colOff>7620</xdr:colOff>
                    <xdr:row>2</xdr:row>
                    <xdr:rowOff>190500</xdr:rowOff>
                  </from>
                  <to>
                    <xdr:col>6</xdr:col>
                    <xdr:colOff>754380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82"/>
  <sheetViews>
    <sheetView showRowColHeaders="0" workbookViewId="0">
      <selection activeCell="F10" sqref="F10"/>
    </sheetView>
  </sheetViews>
  <sheetFormatPr defaultColWidth="0" defaultRowHeight="14.4" zeroHeight="1" x14ac:dyDescent="0.3"/>
  <cols>
    <col min="1" max="1" width="5.44140625" style="15" customWidth="1"/>
    <col min="2" max="2" width="9.88671875" style="15" customWidth="1"/>
    <col min="3" max="3" width="12.88671875" style="15" customWidth="1"/>
    <col min="4" max="4" width="15.109375" style="15" customWidth="1"/>
    <col min="5" max="5" width="25.33203125" style="15" customWidth="1"/>
    <col min="6" max="6" width="22" style="15" customWidth="1"/>
    <col min="7" max="7" width="4.6640625" style="15" customWidth="1"/>
    <col min="8" max="8" width="16.109375" style="15" customWidth="1"/>
    <col min="9" max="9" width="10.88671875" style="15" customWidth="1"/>
    <col min="10" max="10" width="4.6640625" style="15" customWidth="1"/>
    <col min="11" max="11" width="0" style="15" hidden="1" customWidth="1"/>
    <col min="12" max="16384" width="9.109375" style="15" hidden="1"/>
  </cols>
  <sheetData>
    <row r="1" spans="1:11" ht="22.8" x14ac:dyDescent="0.4">
      <c r="A1" s="488" t="str">
        <f xml:space="preserve"> "Jadwal " &amp; MENU!E14</f>
        <v>Jadwal Penilaian Akhir Semester (PAS)</v>
      </c>
      <c r="B1" s="488"/>
      <c r="C1" s="488"/>
      <c r="D1" s="488"/>
      <c r="E1" s="488"/>
      <c r="F1" s="488"/>
      <c r="G1" s="318"/>
      <c r="H1" s="319"/>
      <c r="I1" s="319"/>
      <c r="J1" s="339"/>
    </row>
    <row r="2" spans="1:11" ht="20.399999999999999" x14ac:dyDescent="0.35">
      <c r="A2" s="471" t="str">
        <f>MENU!E4</f>
        <v>SMPN 15 Tanjab Timur</v>
      </c>
      <c r="B2" s="471"/>
      <c r="C2" s="471"/>
      <c r="D2" s="471"/>
      <c r="E2" s="471"/>
      <c r="F2" s="471"/>
      <c r="G2" s="321"/>
      <c r="H2" s="260"/>
      <c r="I2" s="260"/>
      <c r="J2" s="294"/>
    </row>
    <row r="3" spans="1:11" ht="18" x14ac:dyDescent="0.35">
      <c r="A3" s="489" t="str">
        <f>"Tahun Pelajaran " &amp; MENU!E16</f>
        <v>Tahun Pelajaran 2024/2025</v>
      </c>
      <c r="B3" s="489"/>
      <c r="C3" s="489"/>
      <c r="D3" s="489"/>
      <c r="E3" s="489"/>
      <c r="F3" s="489"/>
      <c r="G3" s="322"/>
      <c r="H3" s="291"/>
      <c r="I3" s="291"/>
      <c r="J3" s="295"/>
    </row>
    <row r="4" spans="1:11" ht="18" x14ac:dyDescent="0.35">
      <c r="A4" s="89"/>
      <c r="B4" s="89"/>
      <c r="C4" s="89"/>
      <c r="D4" s="89"/>
      <c r="E4" s="89"/>
      <c r="F4" s="89"/>
      <c r="G4" s="318"/>
      <c r="H4" s="319"/>
      <c r="I4" s="319"/>
      <c r="J4" s="339"/>
    </row>
    <row r="5" spans="1:11" ht="15" thickBot="1" x14ac:dyDescent="0.35">
      <c r="G5" s="321"/>
      <c r="H5" s="260"/>
      <c r="I5" s="260"/>
      <c r="J5" s="294"/>
    </row>
    <row r="6" spans="1:11" ht="21" customHeight="1" thickBot="1" x14ac:dyDescent="0.35">
      <c r="A6" s="90" t="s">
        <v>57</v>
      </c>
      <c r="B6" s="91" t="s">
        <v>67</v>
      </c>
      <c r="C6" s="91" t="s">
        <v>68</v>
      </c>
      <c r="D6" s="91" t="s">
        <v>58</v>
      </c>
      <c r="E6" s="91" t="s">
        <v>43</v>
      </c>
      <c r="F6" s="92" t="s">
        <v>44</v>
      </c>
      <c r="G6" s="260"/>
      <c r="H6" s="260"/>
      <c r="I6" s="260"/>
      <c r="J6" s="294"/>
    </row>
    <row r="7" spans="1:11" ht="21" customHeight="1" x14ac:dyDescent="0.3">
      <c r="A7" s="491">
        <v>1</v>
      </c>
      <c r="B7" s="490" t="str">
        <f>IF(Dt_Jadwal!B4&lt;&gt;"",Dt_Jadwal!B4,"")</f>
        <v>Senin</v>
      </c>
      <c r="C7" s="492">
        <f>IF(Dt_Jadwal!C4&lt;&gt;"",Dt_Jadwal!C4,"")</f>
        <v>45796</v>
      </c>
      <c r="D7" s="93" t="str">
        <f>IF(Dt_Jadwal!D4&lt;&gt;"",Dt_Jadwal!D4,"")</f>
        <v>07.30 - 09.00</v>
      </c>
      <c r="E7" s="94" t="str">
        <f>IF(Dt_Jadwal!E4&lt;&gt;"",Dt_Jadwal!E4,"")</f>
        <v>B. Indonesia</v>
      </c>
      <c r="F7" s="386"/>
      <c r="G7" s="260"/>
      <c r="H7" s="260"/>
      <c r="I7" s="260"/>
      <c r="J7" s="294"/>
    </row>
    <row r="8" spans="1:11" ht="21" customHeight="1" x14ac:dyDescent="0.3">
      <c r="A8" s="477"/>
      <c r="B8" s="480"/>
      <c r="C8" s="493"/>
      <c r="D8" s="95" t="str">
        <f>IF(Dt_Jadwal!D5&lt;&gt;"",Dt_Jadwal!D5,"")</f>
        <v>09.30 - 11.00</v>
      </c>
      <c r="E8" s="96" t="str">
        <f>IF(Dt_Jadwal!E5&lt;&gt;"",Dt_Jadwal!E5,"")</f>
        <v>Matematika</v>
      </c>
      <c r="F8" s="386"/>
      <c r="G8" s="260"/>
      <c r="H8" s="260"/>
      <c r="I8" s="260"/>
      <c r="J8" s="294"/>
    </row>
    <row r="9" spans="1:11" ht="21" customHeight="1" x14ac:dyDescent="0.3">
      <c r="A9" s="477"/>
      <c r="B9" s="480"/>
      <c r="C9" s="493"/>
      <c r="D9" s="97"/>
      <c r="E9" s="98"/>
      <c r="F9" s="387"/>
      <c r="G9" s="291"/>
      <c r="H9" s="291"/>
      <c r="I9" s="291"/>
      <c r="J9" s="295"/>
    </row>
    <row r="10" spans="1:11" ht="21" customHeight="1" x14ac:dyDescent="0.3">
      <c r="A10" s="476">
        <v>2</v>
      </c>
      <c r="B10" s="479" t="str">
        <f>IF(Dt_Jadwal!B8&lt;&gt;"",Dt_Jadwal!B8,"")</f>
        <v>Selasa</v>
      </c>
      <c r="C10" s="482">
        <f>IF(Dt_Jadwal!C8&lt;&gt;"",Dt_Jadwal!C8,"")</f>
        <v>45797</v>
      </c>
      <c r="D10" s="99" t="str">
        <f>IF(Dt_Jadwal!D8&lt;&gt;"",Dt_Jadwal!D8,"")</f>
        <v>07.30 - 09.00</v>
      </c>
      <c r="E10" s="100" t="str">
        <f>IF(Dt_Jadwal!E8&lt;&gt;"",Dt_Jadwal!E8,"")</f>
        <v>B. Inggris</v>
      </c>
      <c r="F10" s="388"/>
      <c r="G10" s="332"/>
      <c r="H10" s="332"/>
      <c r="I10" s="332"/>
      <c r="J10" s="339"/>
    </row>
    <row r="11" spans="1:11" ht="21" customHeight="1" x14ac:dyDescent="0.3">
      <c r="A11" s="477"/>
      <c r="B11" s="480"/>
      <c r="C11" s="483"/>
      <c r="D11" s="95" t="str">
        <f>IF(Dt_Jadwal!D9&lt;&gt;"",Dt_Jadwal!D9,"")</f>
        <v>09.30 - 11.00</v>
      </c>
      <c r="E11" s="96" t="str">
        <f>IF(Dt_Jadwal!E9&lt;&gt;"",Dt_Jadwal!E9,"")</f>
        <v>Informatika</v>
      </c>
      <c r="F11" s="386"/>
      <c r="G11" s="332"/>
      <c r="H11" s="332"/>
      <c r="I11" s="332"/>
      <c r="J11" s="294"/>
    </row>
    <row r="12" spans="1:11" ht="21" customHeight="1" x14ac:dyDescent="0.3">
      <c r="A12" s="485"/>
      <c r="B12" s="486"/>
      <c r="C12" s="487"/>
      <c r="D12" s="97"/>
      <c r="E12" s="98"/>
      <c r="F12" s="387"/>
      <c r="G12" s="332"/>
      <c r="H12" s="332"/>
      <c r="I12" s="332"/>
      <c r="J12" s="294"/>
    </row>
    <row r="13" spans="1:11" ht="21" customHeight="1" x14ac:dyDescent="0.3">
      <c r="A13" s="476">
        <v>3</v>
      </c>
      <c r="B13" s="479" t="str">
        <f>IF(Dt_Jadwal!B12&lt;&gt;"",Dt_Jadwal!B12,"")</f>
        <v>Rabu</v>
      </c>
      <c r="C13" s="482">
        <f>IF(Dt_Jadwal!C12&lt;&gt;"",Dt_Jadwal!C12,"")</f>
        <v>45798</v>
      </c>
      <c r="D13" s="99" t="str">
        <f>IF(Dt_Jadwal!D12&lt;&gt;"",Dt_Jadwal!D12,"")</f>
        <v>07.30 - 09.00</v>
      </c>
      <c r="E13" s="100" t="str">
        <f>IF(Dt_Jadwal!E12&lt;&gt;"",Dt_Jadwal!E12,"")</f>
        <v>IPA</v>
      </c>
      <c r="F13" s="388"/>
      <c r="G13" s="332"/>
      <c r="H13" s="345" t="s">
        <v>88</v>
      </c>
      <c r="I13" s="101">
        <f ca="1">NOW()</f>
        <v>45806.322848495372</v>
      </c>
      <c r="J13" s="294"/>
    </row>
    <row r="14" spans="1:11" ht="21" customHeight="1" x14ac:dyDescent="0.3">
      <c r="A14" s="477"/>
      <c r="B14" s="480"/>
      <c r="C14" s="483"/>
      <c r="D14" s="95" t="str">
        <f>IF(Dt_Jadwal!D13&lt;&gt;"",Dt_Jadwal!D13,"")</f>
        <v>09.30 - 11.00</v>
      </c>
      <c r="E14" s="96" t="str">
        <f>IF(Dt_Jadwal!E13&lt;&gt;"",Dt_Jadwal!E13,"")</f>
        <v>Prakarya</v>
      </c>
      <c r="F14" s="386"/>
      <c r="G14" s="332"/>
      <c r="H14" s="346" t="s">
        <v>77</v>
      </c>
      <c r="I14" s="70">
        <v>1</v>
      </c>
      <c r="J14" s="294"/>
    </row>
    <row r="15" spans="1:11" ht="21" customHeight="1" x14ac:dyDescent="0.3">
      <c r="A15" s="485"/>
      <c r="B15" s="486"/>
      <c r="C15" s="487"/>
      <c r="D15" s="97"/>
      <c r="E15" s="98"/>
      <c r="F15" s="387"/>
      <c r="G15" s="347"/>
      <c r="H15" s="348"/>
      <c r="I15" s="301"/>
      <c r="J15" s="295"/>
    </row>
    <row r="16" spans="1:11" ht="21" customHeight="1" x14ac:dyDescent="0.3">
      <c r="A16" s="476">
        <v>4</v>
      </c>
      <c r="B16" s="479" t="str">
        <f>IF(Dt_Jadwal!B16&lt;&gt;"",Dt_Jadwal!B16,"")</f>
        <v>Kamis</v>
      </c>
      <c r="C16" s="482">
        <f>IF(Dt_Jadwal!C16&lt;&gt;"",Dt_Jadwal!C16,"")</f>
        <v>45799</v>
      </c>
      <c r="D16" s="99" t="str">
        <f>IF(Dt_Jadwal!D16&lt;&gt;"",Dt_Jadwal!D16,"")</f>
        <v>07.30 - 09.00</v>
      </c>
      <c r="E16" s="100" t="str">
        <f>IF(Dt_Jadwal!E16&lt;&gt;"",Dt_Jadwal!E16,"")</f>
        <v>IPS</v>
      </c>
      <c r="F16" s="388"/>
      <c r="G16" s="349"/>
      <c r="H16" s="260"/>
      <c r="I16" s="260"/>
      <c r="J16" s="260"/>
      <c r="K16" s="69"/>
    </row>
    <row r="17" spans="1:10" ht="21" customHeight="1" x14ac:dyDescent="0.3">
      <c r="A17" s="477"/>
      <c r="B17" s="480"/>
      <c r="C17" s="483"/>
      <c r="D17" s="95" t="str">
        <f>IF(Dt_Jadwal!D17&lt;&gt;"",Dt_Jadwal!D17,"")</f>
        <v>09.30 - 11.00</v>
      </c>
      <c r="E17" s="96" t="str">
        <f>IF(Dt_Jadwal!E17&lt;&gt;"",Dt_Jadwal!E17,"")</f>
        <v>Penjas Orkes</v>
      </c>
      <c r="F17" s="386"/>
      <c r="G17" s="349"/>
      <c r="H17" s="260"/>
      <c r="I17" s="260"/>
      <c r="J17" s="260"/>
    </row>
    <row r="18" spans="1:10" ht="21" customHeight="1" x14ac:dyDescent="0.3">
      <c r="A18" s="485"/>
      <c r="B18" s="486"/>
      <c r="C18" s="487"/>
      <c r="D18" s="97"/>
      <c r="E18" s="98"/>
      <c r="F18" s="387"/>
      <c r="G18" s="332"/>
      <c r="H18" s="332"/>
      <c r="I18" s="332"/>
      <c r="J18" s="332"/>
    </row>
    <row r="19" spans="1:10" ht="21" customHeight="1" x14ac:dyDescent="0.3">
      <c r="A19" s="476">
        <v>5</v>
      </c>
      <c r="B19" s="479" t="str">
        <f>IF(Dt_Jadwal!B20&lt;&gt;"",Dt_Jadwal!B20,"")</f>
        <v>Jumat</v>
      </c>
      <c r="C19" s="482">
        <f>IF(Dt_Jadwal!C20&lt;&gt;"",Dt_Jadwal!C20,"")</f>
        <v>45800</v>
      </c>
      <c r="D19" s="99" t="str">
        <f>IF(Dt_Jadwal!D20&lt;&gt;"",Dt_Jadwal!D20,"")</f>
        <v>07.30 - 09.00</v>
      </c>
      <c r="E19" s="100" t="str">
        <f>IF(Dt_Jadwal!E20&lt;&gt;"",Dt_Jadwal!E20,"")</f>
        <v>PKN</v>
      </c>
      <c r="F19" s="388"/>
      <c r="G19" s="332"/>
      <c r="H19" s="332"/>
      <c r="I19" s="332"/>
      <c r="J19" s="332"/>
    </row>
    <row r="20" spans="1:10" ht="21" customHeight="1" x14ac:dyDescent="0.3">
      <c r="A20" s="477"/>
      <c r="B20" s="480"/>
      <c r="C20" s="483"/>
      <c r="D20" s="95" t="str">
        <f>IF(Dt_Jadwal!D21&lt;&gt;"",Dt_Jadwal!D21,"")</f>
        <v>09.30 - 11.00</v>
      </c>
      <c r="E20" s="96" t="str">
        <f>IF(Dt_Jadwal!E21&lt;&gt;"",Dt_Jadwal!E21,"")</f>
        <v>-</v>
      </c>
      <c r="F20" s="386" t="str">
        <f>IF(Dt_Jadwal!F21&lt;&gt;"",Dt_Jadwal!F21,"")</f>
        <v/>
      </c>
      <c r="G20" s="332"/>
      <c r="H20" s="332"/>
      <c r="I20" s="332"/>
      <c r="J20" s="332"/>
    </row>
    <row r="21" spans="1:10" ht="21" customHeight="1" x14ac:dyDescent="0.3">
      <c r="A21" s="485"/>
      <c r="B21" s="486"/>
      <c r="C21" s="487"/>
      <c r="D21" s="97"/>
      <c r="E21" s="98"/>
      <c r="F21" s="389"/>
      <c r="G21" s="332"/>
      <c r="H21" s="332"/>
      <c r="I21" s="332"/>
      <c r="J21" s="332"/>
    </row>
    <row r="22" spans="1:10" ht="21" customHeight="1" x14ac:dyDescent="0.3">
      <c r="A22" s="476">
        <v>6</v>
      </c>
      <c r="B22" s="479" t="str">
        <f>IF(Dt_Jadwal!B24&lt;&gt;"",Dt_Jadwal!B24,"")</f>
        <v>Sabtu</v>
      </c>
      <c r="C22" s="482">
        <f>IF(Dt_Jadwal!C24&lt;&gt;"",Dt_Jadwal!C24,"")</f>
        <v>45801</v>
      </c>
      <c r="D22" s="99" t="str">
        <f>IF(Dt_Jadwal!D24&lt;&gt;"",Dt_Jadwal!D24,"")</f>
        <v>07.30 - 09.00</v>
      </c>
      <c r="E22" s="100" t="str">
        <f>IF(Dt_Jadwal!E24&lt;&gt;"",Dt_Jadwal!E24,"")</f>
        <v>PAI</v>
      </c>
      <c r="F22" s="388"/>
      <c r="G22" s="332"/>
      <c r="H22" s="332"/>
      <c r="I22" s="332"/>
      <c r="J22" s="332"/>
    </row>
    <row r="23" spans="1:10" ht="21" customHeight="1" x14ac:dyDescent="0.3">
      <c r="A23" s="477"/>
      <c r="B23" s="480"/>
      <c r="C23" s="483"/>
      <c r="D23" s="95" t="str">
        <f>IF(Dt_Jadwal!D25&lt;&gt;"",Dt_Jadwal!D25,"")</f>
        <v>09.30 - 11.00</v>
      </c>
      <c r="E23" s="96" t="str">
        <f>IF(Dt_Jadwal!E25&lt;&gt;"",Dt_Jadwal!E25,"")</f>
        <v>Mulok TBTQ</v>
      </c>
      <c r="F23" s="386"/>
      <c r="G23" s="332"/>
      <c r="H23" s="332"/>
      <c r="I23" s="332"/>
      <c r="J23" s="332"/>
    </row>
    <row r="24" spans="1:10" ht="21" customHeight="1" thickBot="1" x14ac:dyDescent="0.35">
      <c r="A24" s="478"/>
      <c r="B24" s="481"/>
      <c r="C24" s="484"/>
      <c r="D24" s="102"/>
      <c r="E24" s="103"/>
      <c r="F24" s="390"/>
      <c r="G24" s="332"/>
      <c r="H24" s="332"/>
      <c r="I24" s="332"/>
      <c r="J24" s="332"/>
    </row>
    <row r="25" spans="1:10" x14ac:dyDescent="0.3">
      <c r="G25" s="332"/>
      <c r="H25" s="332"/>
      <c r="I25" s="332"/>
      <c r="J25" s="332"/>
    </row>
    <row r="26" spans="1:10" x14ac:dyDescent="0.3">
      <c r="G26" s="332"/>
      <c r="H26" s="332"/>
      <c r="I26" s="332"/>
      <c r="J26" s="332"/>
    </row>
    <row r="27" spans="1:10" x14ac:dyDescent="0.3">
      <c r="E27" s="394" t="str">
        <f ca="1">MENU!$E$10 &amp; ", " &amp; TEXT($I$13,"dd mmmm yyyy")</f>
        <v>Nipah Panjang, 29 Mei 2025</v>
      </c>
      <c r="F27" s="394"/>
      <c r="G27" s="332"/>
      <c r="H27" s="332"/>
      <c r="I27" s="332"/>
      <c r="J27" s="332"/>
    </row>
    <row r="28" spans="1:10" x14ac:dyDescent="0.3">
      <c r="E28" s="394" t="s">
        <v>87</v>
      </c>
      <c r="F28" s="394"/>
      <c r="G28" s="332"/>
      <c r="H28" s="332"/>
      <c r="I28" s="332"/>
      <c r="J28" s="332"/>
    </row>
    <row r="29" spans="1:10" x14ac:dyDescent="0.3">
      <c r="E29" s="394"/>
      <c r="F29" s="394"/>
      <c r="G29" s="332"/>
      <c r="H29" s="332"/>
      <c r="I29" s="332"/>
      <c r="J29" s="332"/>
    </row>
    <row r="30" spans="1:10" x14ac:dyDescent="0.3">
      <c r="E30" s="87"/>
      <c r="F30" s="87"/>
      <c r="G30" s="332"/>
      <c r="H30" s="332"/>
      <c r="I30" s="332"/>
      <c r="J30" s="332"/>
    </row>
    <row r="31" spans="1:10" x14ac:dyDescent="0.3">
      <c r="E31" s="394"/>
      <c r="F31" s="394"/>
      <c r="G31" s="332"/>
      <c r="H31" s="332"/>
      <c r="I31" s="332"/>
      <c r="J31" s="332"/>
    </row>
    <row r="32" spans="1:10" x14ac:dyDescent="0.3">
      <c r="E32" s="475" t="str">
        <f>MENU!$E$22</f>
        <v>ASNIZAR, S.Pd</v>
      </c>
      <c r="F32" s="475"/>
      <c r="G32" s="332"/>
      <c r="H32" s="332"/>
      <c r="I32" s="332"/>
      <c r="J32" s="332"/>
    </row>
    <row r="33" spans="5:10" x14ac:dyDescent="0.3">
      <c r="E33" s="394" t="str">
        <f>"NIP. " &amp; MENU!$E$24</f>
        <v>NIP. 197701042014082002</v>
      </c>
      <c r="F33" s="394"/>
      <c r="G33" s="332"/>
      <c r="H33" s="332"/>
      <c r="I33" s="332"/>
      <c r="J33" s="332"/>
    </row>
    <row r="34" spans="5:10" x14ac:dyDescent="0.3">
      <c r="G34" s="332"/>
      <c r="H34" s="332"/>
      <c r="I34" s="332"/>
      <c r="J34" s="332"/>
    </row>
    <row r="35" spans="5:10" x14ac:dyDescent="0.3">
      <c r="G35" s="332"/>
      <c r="H35" s="332"/>
      <c r="I35" s="332"/>
      <c r="J35" s="332"/>
    </row>
    <row r="36" spans="5:10" x14ac:dyDescent="0.3">
      <c r="G36" s="332"/>
      <c r="H36" s="332"/>
      <c r="I36" s="332"/>
      <c r="J36" s="332"/>
    </row>
    <row r="37" spans="5:10" x14ac:dyDescent="0.3">
      <c r="G37" s="332"/>
      <c r="H37" s="332"/>
      <c r="I37" s="332"/>
      <c r="J37" s="332"/>
    </row>
    <row r="38" spans="5:10" x14ac:dyDescent="0.3">
      <c r="G38" s="332"/>
      <c r="H38" s="332"/>
      <c r="I38" s="332"/>
      <c r="J38" s="332"/>
    </row>
    <row r="39" spans="5:10" x14ac:dyDescent="0.3">
      <c r="G39" s="332"/>
      <c r="H39" s="332"/>
      <c r="I39" s="332"/>
      <c r="J39" s="332"/>
    </row>
    <row r="40" spans="5:10" x14ac:dyDescent="0.3">
      <c r="G40" s="332"/>
      <c r="H40" s="332"/>
      <c r="I40" s="332"/>
      <c r="J40" s="332"/>
    </row>
    <row r="41" spans="5:10" x14ac:dyDescent="0.3">
      <c r="G41" s="332"/>
      <c r="H41" s="332"/>
      <c r="I41" s="332"/>
      <c r="J41" s="332"/>
    </row>
    <row r="42" spans="5:10" hidden="1" x14ac:dyDescent="0.3"/>
    <row r="43" spans="5:10" hidden="1" x14ac:dyDescent="0.3"/>
    <row r="44" spans="5:10" hidden="1" x14ac:dyDescent="0.3"/>
    <row r="45" spans="5:10" hidden="1" x14ac:dyDescent="0.3"/>
    <row r="46" spans="5:10" hidden="1" x14ac:dyDescent="0.3"/>
    <row r="47" spans="5:10" hidden="1" x14ac:dyDescent="0.3"/>
    <row r="48" spans="5:10" hidden="1" x14ac:dyDescent="0.3"/>
    <row r="49" hidden="1" x14ac:dyDescent="0.3"/>
    <row r="50" hidden="1" x14ac:dyDescent="0.3"/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62" hidden="1" x14ac:dyDescent="0.3"/>
    <row r="63" hidden="1" x14ac:dyDescent="0.3"/>
    <row r="64" hidden="1" x14ac:dyDescent="0.3"/>
    <row r="65" hidden="1" x14ac:dyDescent="0.3"/>
    <row r="66" hidden="1" x14ac:dyDescent="0.3"/>
    <row r="67" hidden="1" x14ac:dyDescent="0.3"/>
    <row r="68" hidden="1" x14ac:dyDescent="0.3"/>
    <row r="69" hidden="1" x14ac:dyDescent="0.3"/>
    <row r="70" hidden="1" x14ac:dyDescent="0.3"/>
    <row r="71" hidden="1" x14ac:dyDescent="0.3"/>
    <row r="72" hidden="1" x14ac:dyDescent="0.3"/>
    <row r="73" hidden="1" x14ac:dyDescent="0.3"/>
    <row r="74" hidden="1" x14ac:dyDescent="0.3"/>
    <row r="75" hidden="1" x14ac:dyDescent="0.3"/>
    <row r="76" hidden="1" x14ac:dyDescent="0.3"/>
    <row r="77" hidden="1" x14ac:dyDescent="0.3"/>
    <row r="78" hidden="1" x14ac:dyDescent="0.3"/>
    <row r="79" hidden="1" x14ac:dyDescent="0.3"/>
    <row r="80" hidden="1" x14ac:dyDescent="0.3"/>
    <row r="81" hidden="1" x14ac:dyDescent="0.3"/>
    <row r="82" hidden="1" x14ac:dyDescent="0.3"/>
  </sheetData>
  <sheetProtection algorithmName="SHA-512" hashValue="iD/FTjlWTw6nUlje1Nhc3irAwTRyCH7tnEwIc5AxAIY7W1ZrmxY5OXlwofJjjU3x5SF2MH08ccrg2uXQFxFrGQ==" saltValue="Eon4ATVB8gT25l2Xhq9Pzg==" spinCount="100000" sheet="1" selectLockedCells="1"/>
  <mergeCells count="27">
    <mergeCell ref="A13:A15"/>
    <mergeCell ref="B13:B15"/>
    <mergeCell ref="C13:C15"/>
    <mergeCell ref="A1:F1"/>
    <mergeCell ref="A2:F2"/>
    <mergeCell ref="A3:F3"/>
    <mergeCell ref="B7:B9"/>
    <mergeCell ref="A7:A9"/>
    <mergeCell ref="C7:C9"/>
    <mergeCell ref="A10:A12"/>
    <mergeCell ref="B10:B12"/>
    <mergeCell ref="C10:C12"/>
    <mergeCell ref="A22:A24"/>
    <mergeCell ref="B22:B24"/>
    <mergeCell ref="C22:C24"/>
    <mergeCell ref="A16:A18"/>
    <mergeCell ref="B16:B18"/>
    <mergeCell ref="C16:C18"/>
    <mergeCell ref="A19:A21"/>
    <mergeCell ref="B19:B21"/>
    <mergeCell ref="C19:C21"/>
    <mergeCell ref="E33:F33"/>
    <mergeCell ref="E27:F27"/>
    <mergeCell ref="E28:F28"/>
    <mergeCell ref="E29:F29"/>
    <mergeCell ref="E31:F31"/>
    <mergeCell ref="E32:F32"/>
  </mergeCells>
  <dataValidations count="1">
    <dataValidation type="whole" operator="greaterThanOrEqual" allowBlank="1" showInputMessage="1" showErrorMessage="1" sqref="I14">
      <formula1>1</formula1>
    </dataValidation>
  </dataValidations>
  <printOptions horizontalCentered="1"/>
  <pageMargins left="0.59055118110236227" right="0.59055118110236227" top="0.78740157480314965" bottom="0.78740157480314965" header="0.31496062992125984" footer="0.31496062992125984"/>
  <pageSetup paperSize="14" fitToHeight="0" orientation="portrait" horizontalDpi="4294967294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T50"/>
  <sheetViews>
    <sheetView showRowColHeaders="0" workbookViewId="0">
      <selection activeCell="H14" sqref="H14"/>
    </sheetView>
  </sheetViews>
  <sheetFormatPr defaultColWidth="0" defaultRowHeight="14.4" zeroHeight="1" x14ac:dyDescent="0.3"/>
  <cols>
    <col min="1" max="1" width="4.88671875" style="15" customWidth="1"/>
    <col min="2" max="2" width="13" style="15" customWidth="1"/>
    <col min="3" max="3" width="13.88671875" style="15" customWidth="1"/>
    <col min="4" max="4" width="27.109375" style="15" customWidth="1"/>
    <col min="5" max="10" width="8.33203125" style="15" customWidth="1"/>
    <col min="11" max="11" width="5.44140625" style="15" customWidth="1"/>
    <col min="12" max="12" width="13.88671875" style="15" customWidth="1"/>
    <col min="13" max="13" width="11.88671875" style="15" customWidth="1"/>
    <col min="14" max="14" width="5.44140625" style="15" customWidth="1"/>
    <col min="15" max="20" width="0" style="15" hidden="1" customWidth="1"/>
    <col min="21" max="16384" width="9.109375" style="15" hidden="1"/>
  </cols>
  <sheetData>
    <row r="1" spans="1:16" ht="17.25" customHeight="1" x14ac:dyDescent="0.4">
      <c r="A1" s="507" t="str">
        <f>"Jadwal Pengawas " &amp; MENU!E14</f>
        <v>Jadwal Pengawas Penilaian Akhir Semester (PAS)</v>
      </c>
      <c r="B1" s="507"/>
      <c r="C1" s="507"/>
      <c r="D1" s="507"/>
      <c r="E1" s="507"/>
      <c r="F1" s="507"/>
      <c r="G1" s="507"/>
      <c r="H1" s="507"/>
      <c r="I1" s="507"/>
      <c r="J1" s="507"/>
      <c r="K1" s="350"/>
      <c r="L1" s="319"/>
      <c r="M1" s="319"/>
      <c r="N1" s="339"/>
    </row>
    <row r="2" spans="1:16" ht="17.25" customHeight="1" x14ac:dyDescent="0.35">
      <c r="A2" s="507" t="str">
        <f>MENU!E4</f>
        <v>SMPN 15 Tanjab Timur</v>
      </c>
      <c r="B2" s="507"/>
      <c r="C2" s="507"/>
      <c r="D2" s="507"/>
      <c r="E2" s="507"/>
      <c r="F2" s="507"/>
      <c r="G2" s="507"/>
      <c r="H2" s="507"/>
      <c r="I2" s="507"/>
      <c r="J2" s="507"/>
      <c r="K2" s="351"/>
      <c r="L2" s="260"/>
      <c r="M2" s="260"/>
      <c r="N2" s="294"/>
    </row>
    <row r="3" spans="1:16" ht="15" customHeight="1" x14ac:dyDescent="0.35">
      <c r="A3" s="508" t="str">
        <f>"Tahun Pelajaran " &amp; MENU!E16</f>
        <v>Tahun Pelajaran 2024/2025</v>
      </c>
      <c r="B3" s="508"/>
      <c r="C3" s="508"/>
      <c r="D3" s="508"/>
      <c r="E3" s="508"/>
      <c r="F3" s="508"/>
      <c r="G3" s="508"/>
      <c r="H3" s="508"/>
      <c r="I3" s="508"/>
      <c r="J3" s="508"/>
      <c r="K3" s="352"/>
      <c r="L3" s="291"/>
      <c r="M3" s="291"/>
      <c r="N3" s="295"/>
    </row>
    <row r="4" spans="1:16" ht="14.25" customHeight="1" thickBot="1" x14ac:dyDescent="0.35">
      <c r="E4" s="192">
        <v>1</v>
      </c>
      <c r="F4" s="192">
        <v>2</v>
      </c>
      <c r="G4" s="192">
        <v>3</v>
      </c>
      <c r="H4" s="192">
        <v>4</v>
      </c>
      <c r="I4" s="192">
        <v>5</v>
      </c>
      <c r="J4" s="192">
        <v>6</v>
      </c>
      <c r="K4" s="318"/>
      <c r="L4" s="319"/>
      <c r="M4" s="319"/>
      <c r="N4" s="339"/>
    </row>
    <row r="5" spans="1:16" ht="13.5" customHeight="1" x14ac:dyDescent="0.3">
      <c r="A5" s="504" t="s">
        <v>42</v>
      </c>
      <c r="B5" s="497" t="s">
        <v>67</v>
      </c>
      <c r="C5" s="497" t="s">
        <v>58</v>
      </c>
      <c r="D5" s="497" t="s">
        <v>43</v>
      </c>
      <c r="E5" s="497" t="s">
        <v>18</v>
      </c>
      <c r="F5" s="497"/>
      <c r="G5" s="497"/>
      <c r="H5" s="497"/>
      <c r="I5" s="497"/>
      <c r="J5" s="497"/>
      <c r="K5" s="353"/>
      <c r="L5" s="494">
        <v>1</v>
      </c>
      <c r="M5" s="260"/>
      <c r="N5" s="294"/>
    </row>
    <row r="6" spans="1:16" ht="13.5" customHeight="1" thickBot="1" x14ac:dyDescent="0.35">
      <c r="A6" s="505"/>
      <c r="B6" s="506"/>
      <c r="C6" s="506"/>
      <c r="D6" s="506"/>
      <c r="E6" s="193">
        <f t="shared" ref="E6:J6" si="0">(($L$5-1)*10)+E4</f>
        <v>1</v>
      </c>
      <c r="F6" s="193">
        <f t="shared" si="0"/>
        <v>2</v>
      </c>
      <c r="G6" s="193">
        <f t="shared" si="0"/>
        <v>3</v>
      </c>
      <c r="H6" s="193">
        <f t="shared" si="0"/>
        <v>4</v>
      </c>
      <c r="I6" s="193">
        <f t="shared" si="0"/>
        <v>5</v>
      </c>
      <c r="J6" s="193">
        <f t="shared" si="0"/>
        <v>6</v>
      </c>
      <c r="K6" s="353"/>
      <c r="L6" s="495"/>
      <c r="M6" s="260"/>
      <c r="N6" s="294"/>
    </row>
    <row r="7" spans="1:16" ht="13.5" customHeight="1" thickBot="1" x14ac:dyDescent="0.35">
      <c r="A7" s="498">
        <f>BJU!A7</f>
        <v>1</v>
      </c>
      <c r="B7" s="501" t="str">
        <f>BJU!B7</f>
        <v>Senin</v>
      </c>
      <c r="C7" s="194" t="str">
        <f>BJU!D7</f>
        <v>07.30 - 09.00</v>
      </c>
      <c r="D7" s="195" t="str">
        <f>BJU!E7</f>
        <v>B. Indonesia</v>
      </c>
      <c r="E7" s="391"/>
      <c r="F7" s="392"/>
      <c r="G7" s="392"/>
      <c r="H7" s="392"/>
      <c r="I7" s="392"/>
      <c r="J7" s="392"/>
      <c r="K7" s="260"/>
      <c r="L7" s="496"/>
      <c r="M7" s="260"/>
      <c r="N7" s="294"/>
      <c r="P7" s="15">
        <v>3</v>
      </c>
    </row>
    <row r="8" spans="1:16" ht="13.5" customHeight="1" x14ac:dyDescent="0.3">
      <c r="A8" s="499"/>
      <c r="B8" s="502"/>
      <c r="C8" s="196" t="str">
        <f>BJU!D8</f>
        <v>09.30 - 11.00</v>
      </c>
      <c r="D8" s="197" t="str">
        <f>BJU!E8</f>
        <v>Matematika</v>
      </c>
      <c r="E8" s="70"/>
      <c r="F8" s="70"/>
      <c r="G8" s="70"/>
      <c r="H8" s="70"/>
      <c r="I8" s="70"/>
      <c r="J8" s="70"/>
      <c r="K8" s="260"/>
      <c r="L8" s="260"/>
      <c r="M8" s="260"/>
      <c r="N8" s="294"/>
      <c r="P8" s="15">
        <v>4</v>
      </c>
    </row>
    <row r="9" spans="1:16" ht="13.5" customHeight="1" thickBot="1" x14ac:dyDescent="0.35">
      <c r="A9" s="500"/>
      <c r="B9" s="503"/>
      <c r="C9" s="198"/>
      <c r="D9" s="199"/>
      <c r="E9" s="393"/>
      <c r="F9" s="393"/>
      <c r="G9" s="393"/>
      <c r="H9" s="393"/>
      <c r="I9" s="393"/>
      <c r="J9" s="393"/>
      <c r="K9" s="260"/>
      <c r="L9" s="260" t="s">
        <v>101</v>
      </c>
      <c r="M9" s="200">
        <f ca="1">NOW()</f>
        <v>45806.322848495372</v>
      </c>
      <c r="N9" s="294"/>
      <c r="P9" s="15">
        <v>5</v>
      </c>
    </row>
    <row r="10" spans="1:16" ht="13.5" customHeight="1" x14ac:dyDescent="0.3">
      <c r="A10" s="498">
        <f>BJU!A10</f>
        <v>2</v>
      </c>
      <c r="B10" s="501" t="str">
        <f>BJU!B10</f>
        <v>Selasa</v>
      </c>
      <c r="C10" s="194" t="str">
        <f>BJU!D10</f>
        <v>07.30 - 09.00</v>
      </c>
      <c r="D10" s="195" t="str">
        <f>BJU!E10</f>
        <v>B. Inggris</v>
      </c>
      <c r="E10" s="392"/>
      <c r="F10" s="392"/>
      <c r="G10" s="392"/>
      <c r="H10" s="392"/>
      <c r="I10" s="392"/>
      <c r="J10" s="392"/>
      <c r="K10" s="291"/>
      <c r="L10" s="291"/>
      <c r="M10" s="291"/>
      <c r="N10" s="295"/>
      <c r="P10" s="15">
        <v>8</v>
      </c>
    </row>
    <row r="11" spans="1:16" ht="13.5" customHeight="1" x14ac:dyDescent="0.3">
      <c r="A11" s="499"/>
      <c r="B11" s="502"/>
      <c r="C11" s="196" t="str">
        <f>BJU!D11</f>
        <v>09.30 - 11.00</v>
      </c>
      <c r="D11" s="197" t="str">
        <f>BJU!E11</f>
        <v>Informatika</v>
      </c>
      <c r="E11" s="70"/>
      <c r="F11" s="70"/>
      <c r="G11" s="70"/>
      <c r="H11" s="70"/>
      <c r="I11" s="70"/>
      <c r="J11" s="70"/>
      <c r="K11" s="319"/>
      <c r="L11" s="319"/>
      <c r="M11" s="319"/>
      <c r="N11" s="339"/>
      <c r="P11" s="15">
        <v>9</v>
      </c>
    </row>
    <row r="12" spans="1:16" ht="13.5" customHeight="1" thickBot="1" x14ac:dyDescent="0.35">
      <c r="A12" s="500"/>
      <c r="B12" s="503"/>
      <c r="C12" s="198"/>
      <c r="D12" s="199"/>
      <c r="E12" s="393"/>
      <c r="F12" s="393"/>
      <c r="G12" s="393"/>
      <c r="H12" s="393"/>
      <c r="I12" s="393"/>
      <c r="J12" s="393"/>
      <c r="K12" s="260"/>
      <c r="L12" s="260"/>
      <c r="M12" s="260"/>
      <c r="N12" s="294"/>
      <c r="P12" s="15">
        <v>10</v>
      </c>
    </row>
    <row r="13" spans="1:16" ht="13.5" customHeight="1" x14ac:dyDescent="0.3">
      <c r="A13" s="498">
        <f>BJU!A13</f>
        <v>3</v>
      </c>
      <c r="B13" s="501" t="str">
        <f>BJU!B13</f>
        <v>Rabu</v>
      </c>
      <c r="C13" s="194" t="str">
        <f>BJU!D13</f>
        <v>07.30 - 09.00</v>
      </c>
      <c r="D13" s="195" t="str">
        <f>BJU!E13</f>
        <v>IPA</v>
      </c>
      <c r="E13" s="392"/>
      <c r="F13" s="392"/>
      <c r="G13" s="392"/>
      <c r="H13" s="392"/>
      <c r="I13" s="392"/>
      <c r="J13" s="392"/>
      <c r="K13" s="260"/>
      <c r="L13" s="260"/>
      <c r="M13" s="260"/>
      <c r="N13" s="294"/>
      <c r="P13" s="15">
        <v>13</v>
      </c>
    </row>
    <row r="14" spans="1:16" ht="13.5" customHeight="1" x14ac:dyDescent="0.3">
      <c r="A14" s="499"/>
      <c r="B14" s="502"/>
      <c r="C14" s="196" t="str">
        <f>BJU!D14</f>
        <v>09.30 - 11.00</v>
      </c>
      <c r="D14" s="197" t="str">
        <f>BJU!E14</f>
        <v>Prakarya</v>
      </c>
      <c r="E14" s="70"/>
      <c r="F14" s="70"/>
      <c r="G14" s="70"/>
      <c r="H14" s="70"/>
      <c r="I14" s="70"/>
      <c r="J14" s="70"/>
      <c r="K14" s="260"/>
      <c r="L14" s="260"/>
      <c r="M14" s="260"/>
      <c r="N14" s="294"/>
      <c r="P14" s="15">
        <v>14</v>
      </c>
    </row>
    <row r="15" spans="1:16" ht="13.5" customHeight="1" thickBot="1" x14ac:dyDescent="0.35">
      <c r="A15" s="500"/>
      <c r="B15" s="503"/>
      <c r="C15" s="198"/>
      <c r="D15" s="199"/>
      <c r="E15" s="393"/>
      <c r="F15" s="393"/>
      <c r="G15" s="393"/>
      <c r="H15" s="393"/>
      <c r="I15" s="393"/>
      <c r="J15" s="393"/>
      <c r="K15" s="260"/>
      <c r="L15" s="260"/>
      <c r="M15" s="260"/>
      <c r="N15" s="294"/>
      <c r="P15" s="15">
        <v>15</v>
      </c>
    </row>
    <row r="16" spans="1:16" ht="13.5" customHeight="1" x14ac:dyDescent="0.3">
      <c r="A16" s="498">
        <f>BJU!A16</f>
        <v>4</v>
      </c>
      <c r="B16" s="501" t="str">
        <f>BJU!B16</f>
        <v>Kamis</v>
      </c>
      <c r="C16" s="194" t="str">
        <f>BJU!D16</f>
        <v>07.30 - 09.00</v>
      </c>
      <c r="D16" s="195" t="str">
        <f>BJU!E16</f>
        <v>IPS</v>
      </c>
      <c r="E16" s="392"/>
      <c r="F16" s="392"/>
      <c r="G16" s="392"/>
      <c r="H16" s="392"/>
      <c r="I16" s="392"/>
      <c r="J16" s="392"/>
      <c r="K16" s="260"/>
      <c r="L16" s="260"/>
      <c r="M16" s="260"/>
      <c r="N16" s="294"/>
      <c r="P16" s="15">
        <v>18</v>
      </c>
    </row>
    <row r="17" spans="1:16" ht="13.5" customHeight="1" x14ac:dyDescent="0.3">
      <c r="A17" s="499"/>
      <c r="B17" s="502"/>
      <c r="C17" s="196" t="str">
        <f>BJU!D17</f>
        <v>09.30 - 11.00</v>
      </c>
      <c r="D17" s="197" t="str">
        <f>BJU!E17</f>
        <v>Penjas Orkes</v>
      </c>
      <c r="E17" s="70"/>
      <c r="F17" s="70"/>
      <c r="G17" s="70"/>
      <c r="H17" s="70"/>
      <c r="I17" s="70"/>
      <c r="J17" s="70"/>
      <c r="K17" s="260"/>
      <c r="L17" s="260"/>
      <c r="M17" s="260"/>
      <c r="N17" s="294"/>
      <c r="P17" s="15">
        <v>19</v>
      </c>
    </row>
    <row r="18" spans="1:16" ht="13.5" customHeight="1" thickBot="1" x14ac:dyDescent="0.35">
      <c r="A18" s="500"/>
      <c r="B18" s="503"/>
      <c r="C18" s="198"/>
      <c r="D18" s="199"/>
      <c r="E18" s="393"/>
      <c r="F18" s="393"/>
      <c r="G18" s="393"/>
      <c r="H18" s="393"/>
      <c r="I18" s="393"/>
      <c r="J18" s="393"/>
      <c r="K18" s="349"/>
      <c r="L18" s="260"/>
      <c r="M18" s="260"/>
      <c r="N18" s="294"/>
      <c r="P18" s="15">
        <v>20</v>
      </c>
    </row>
    <row r="19" spans="1:16" ht="13.5" customHeight="1" x14ac:dyDescent="0.3">
      <c r="A19" s="498">
        <f>BJU!A19</f>
        <v>5</v>
      </c>
      <c r="B19" s="501" t="str">
        <f>BJU!B19</f>
        <v>Jumat</v>
      </c>
      <c r="C19" s="194" t="str">
        <f>BJU!D19</f>
        <v>07.30 - 09.00</v>
      </c>
      <c r="D19" s="195" t="str">
        <f>BJU!E19</f>
        <v>PKN</v>
      </c>
      <c r="E19" s="392"/>
      <c r="F19" s="392"/>
      <c r="G19" s="392"/>
      <c r="H19" s="392"/>
      <c r="I19" s="392"/>
      <c r="J19" s="392"/>
      <c r="K19" s="349"/>
      <c r="L19" s="260"/>
      <c r="M19" s="260"/>
      <c r="N19" s="294"/>
      <c r="P19" s="15">
        <v>23</v>
      </c>
    </row>
    <row r="20" spans="1:16" ht="13.5" customHeight="1" x14ac:dyDescent="0.3">
      <c r="A20" s="499"/>
      <c r="B20" s="502"/>
      <c r="C20" s="196" t="str">
        <f>BJU!D20</f>
        <v>09.30 - 11.00</v>
      </c>
      <c r="D20" s="197" t="str">
        <f>BJU!E20</f>
        <v>-</v>
      </c>
      <c r="E20" s="70"/>
      <c r="F20" s="70"/>
      <c r="G20" s="70"/>
      <c r="H20" s="70"/>
      <c r="I20" s="70"/>
      <c r="J20" s="70"/>
      <c r="K20" s="347"/>
      <c r="L20" s="291"/>
      <c r="M20" s="291"/>
      <c r="N20" s="295"/>
      <c r="P20" s="15">
        <v>24</v>
      </c>
    </row>
    <row r="21" spans="1:16" ht="13.5" customHeight="1" thickBot="1" x14ac:dyDescent="0.35">
      <c r="A21" s="500"/>
      <c r="B21" s="503"/>
      <c r="C21" s="198"/>
      <c r="D21" s="199"/>
      <c r="E21" s="393"/>
      <c r="F21" s="393"/>
      <c r="G21" s="393"/>
      <c r="H21" s="393"/>
      <c r="I21" s="393"/>
      <c r="J21" s="393"/>
      <c r="K21" s="260"/>
      <c r="L21" s="260"/>
      <c r="M21" s="260"/>
      <c r="N21" s="294"/>
      <c r="P21" s="15">
        <v>25</v>
      </c>
    </row>
    <row r="22" spans="1:16" ht="13.5" customHeight="1" x14ac:dyDescent="0.3">
      <c r="A22" s="498">
        <f>BJU!A22</f>
        <v>6</v>
      </c>
      <c r="B22" s="501" t="str">
        <f>BJU!B22</f>
        <v>Sabtu</v>
      </c>
      <c r="C22" s="194" t="str">
        <f>BJU!D22</f>
        <v>07.30 - 09.00</v>
      </c>
      <c r="D22" s="195" t="str">
        <f>BJU!E22</f>
        <v>PAI</v>
      </c>
      <c r="E22" s="392"/>
      <c r="F22" s="392"/>
      <c r="G22" s="392"/>
      <c r="H22" s="392"/>
      <c r="I22" s="392"/>
      <c r="J22" s="392"/>
      <c r="K22" s="260"/>
      <c r="L22" s="260"/>
      <c r="M22" s="260"/>
      <c r="N22" s="294"/>
      <c r="P22" s="15">
        <v>28</v>
      </c>
    </row>
    <row r="23" spans="1:16" ht="13.5" customHeight="1" x14ac:dyDescent="0.3">
      <c r="A23" s="499"/>
      <c r="B23" s="502"/>
      <c r="C23" s="196" t="str">
        <f>BJU!D23</f>
        <v>09.30 - 11.00</v>
      </c>
      <c r="D23" s="197" t="str">
        <f>BJU!E23</f>
        <v>Mulok TBTQ</v>
      </c>
      <c r="E23" s="70"/>
      <c r="F23" s="70"/>
      <c r="G23" s="70"/>
      <c r="H23" s="70"/>
      <c r="I23" s="70"/>
      <c r="J23" s="70"/>
      <c r="K23" s="260"/>
      <c r="L23" s="260"/>
      <c r="M23" s="260"/>
      <c r="N23" s="294"/>
      <c r="P23" s="15">
        <v>29</v>
      </c>
    </row>
    <row r="24" spans="1:16" ht="13.5" customHeight="1" thickBot="1" x14ac:dyDescent="0.35">
      <c r="A24" s="500"/>
      <c r="B24" s="503"/>
      <c r="C24" s="198"/>
      <c r="D24" s="199"/>
      <c r="E24" s="393"/>
      <c r="F24" s="393"/>
      <c r="G24" s="393"/>
      <c r="H24" s="393"/>
      <c r="I24" s="393"/>
      <c r="J24" s="393"/>
      <c r="K24" s="260"/>
      <c r="L24" s="323" t="s">
        <v>77</v>
      </c>
      <c r="M24" s="70">
        <v>1</v>
      </c>
      <c r="N24" s="294"/>
      <c r="P24" s="15">
        <v>30</v>
      </c>
    </row>
    <row r="25" spans="1:16" ht="13.5" customHeight="1" x14ac:dyDescent="0.3">
      <c r="A25" s="356"/>
      <c r="B25" s="357"/>
      <c r="C25" s="194"/>
      <c r="D25" s="195"/>
      <c r="E25" s="194"/>
      <c r="F25" s="194"/>
      <c r="G25" s="194"/>
      <c r="H25" s="194"/>
      <c r="I25" s="194"/>
      <c r="J25" s="194"/>
      <c r="K25" s="291"/>
      <c r="L25" s="291"/>
      <c r="M25" s="291"/>
      <c r="N25" s="295"/>
      <c r="P25" s="15">
        <v>33</v>
      </c>
    </row>
    <row r="26" spans="1:16" ht="13.5" hidden="1" customHeight="1" x14ac:dyDescent="0.3"/>
    <row r="27" spans="1:16" ht="13.5" hidden="1" customHeight="1" x14ac:dyDescent="0.3"/>
    <row r="28" spans="1:16" hidden="1" x14ac:dyDescent="0.3"/>
    <row r="29" spans="1:16" hidden="1" x14ac:dyDescent="0.3"/>
    <row r="30" spans="1:16" hidden="1" x14ac:dyDescent="0.3"/>
    <row r="31" spans="1:16" hidden="1" x14ac:dyDescent="0.3"/>
    <row r="32" spans="1:16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  <row r="42" hidden="1" x14ac:dyDescent="0.3"/>
    <row r="43" hidden="1" x14ac:dyDescent="0.3"/>
    <row r="44" hidden="1" x14ac:dyDescent="0.3"/>
    <row r="45" hidden="1" x14ac:dyDescent="0.3"/>
    <row r="46" hidden="1" x14ac:dyDescent="0.3"/>
    <row r="47" hidden="1" x14ac:dyDescent="0.3"/>
    <row r="48" hidden="1" x14ac:dyDescent="0.3"/>
    <row r="49" hidden="1" x14ac:dyDescent="0.3"/>
    <row r="50" hidden="1" x14ac:dyDescent="0.3"/>
  </sheetData>
  <sheetProtection algorithmName="SHA-512" hashValue="GubnO9zKTBG4tOvbs8z2LHXWKyHsTdcRyckwoqL4sBNmz0FkiTA9ke60X7NgTEXSBqcm1VcLULspqCZM+0DNiw==" saltValue="pqMLU+pwNdYO4hyp21qCZg==" spinCount="100000" sheet="1" objects="1" scenarios="1" selectLockedCells="1"/>
  <mergeCells count="21">
    <mergeCell ref="A1:J1"/>
    <mergeCell ref="A2:J2"/>
    <mergeCell ref="A3:J3"/>
    <mergeCell ref="A22:A24"/>
    <mergeCell ref="B22:B24"/>
    <mergeCell ref="A7:A9"/>
    <mergeCell ref="B7:B9"/>
    <mergeCell ref="A10:A12"/>
    <mergeCell ref="B10:B12"/>
    <mergeCell ref="A13:A15"/>
    <mergeCell ref="B13:B15"/>
    <mergeCell ref="L5:L7"/>
    <mergeCell ref="E5:J5"/>
    <mergeCell ref="A16:A18"/>
    <mergeCell ref="B16:B18"/>
    <mergeCell ref="A19:A21"/>
    <mergeCell ref="B19:B21"/>
    <mergeCell ref="A5:A6"/>
    <mergeCell ref="B5:B6"/>
    <mergeCell ref="C5:C6"/>
    <mergeCell ref="D5:D6"/>
  </mergeCells>
  <pageMargins left="0.98425196850393704" right="0.98425196850393704" top="0.39370078740157483" bottom="0.19685039370078741" header="0.31496062992125984" footer="0.31496062992125984"/>
  <pageSetup paperSize="9" scale="88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autoPict="0">
                <anchor moveWithCells="1" sizeWithCells="1">
                  <from>
                    <xdr:col>12</xdr:col>
                    <xdr:colOff>7620</xdr:colOff>
                    <xdr:row>3</xdr:row>
                    <xdr:rowOff>175260</xdr:rowOff>
                  </from>
                  <to>
                    <xdr:col>13</xdr:col>
                    <xdr:colOff>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>
    <pageSetUpPr fitToPage="1"/>
  </sheetPr>
  <dimension ref="A1:AA32"/>
  <sheetViews>
    <sheetView showRowColHeaders="0" workbookViewId="0">
      <selection activeCell="Z17" sqref="Z17"/>
    </sheetView>
  </sheetViews>
  <sheetFormatPr defaultColWidth="0" defaultRowHeight="14.4" zeroHeight="1" x14ac:dyDescent="0.3"/>
  <cols>
    <col min="1" max="1" width="4.6640625" style="383" customWidth="1"/>
    <col min="2" max="2" width="5" style="383" customWidth="1"/>
    <col min="3" max="5" width="8" style="383" customWidth="1"/>
    <col min="6" max="6" width="6.33203125" style="383" customWidth="1"/>
    <col min="7" max="7" width="3.5546875" style="383" customWidth="1"/>
    <col min="8" max="8" width="5.109375" style="383" customWidth="1"/>
    <col min="9" max="9" width="4.6640625" style="383" customWidth="1"/>
    <col min="10" max="10" width="5" style="383" customWidth="1"/>
    <col min="11" max="13" width="8" style="383" customWidth="1"/>
    <col min="14" max="14" width="6.33203125" style="383" customWidth="1"/>
    <col min="15" max="15" width="3.5546875" style="383" customWidth="1"/>
    <col min="16" max="16" width="5.109375" style="383" customWidth="1"/>
    <col min="17" max="17" width="4.6640625" style="383" customWidth="1"/>
    <col min="18" max="18" width="5" style="383" customWidth="1"/>
    <col min="19" max="21" width="8" style="383" customWidth="1"/>
    <col min="22" max="22" width="6.33203125" style="383" customWidth="1"/>
    <col min="23" max="23" width="3.5546875" style="383" customWidth="1"/>
    <col min="24" max="24" width="5.44140625" style="15" customWidth="1"/>
    <col min="25" max="25" width="11.88671875" style="15" customWidth="1"/>
    <col min="26" max="26" width="9.109375" style="15" customWidth="1"/>
    <col min="27" max="27" width="5.44140625" style="15" customWidth="1"/>
    <col min="28" max="16384" width="9.109375" style="15" hidden="1"/>
  </cols>
  <sheetData>
    <row r="1" spans="1:27" x14ac:dyDescent="0.3">
      <c r="A1" s="509" t="s">
        <v>76</v>
      </c>
      <c r="B1" s="510"/>
      <c r="C1" s="510"/>
      <c r="D1" s="510"/>
      <c r="E1" s="510"/>
      <c r="F1" s="510"/>
      <c r="G1" s="511"/>
      <c r="H1" s="49"/>
      <c r="I1" s="509" t="s">
        <v>76</v>
      </c>
      <c r="J1" s="510"/>
      <c r="K1" s="510"/>
      <c r="L1" s="510"/>
      <c r="M1" s="510"/>
      <c r="N1" s="510"/>
      <c r="O1" s="511"/>
      <c r="P1" s="49"/>
      <c r="Q1" s="509" t="s">
        <v>76</v>
      </c>
      <c r="R1" s="510"/>
      <c r="S1" s="510"/>
      <c r="T1" s="510"/>
      <c r="U1" s="510"/>
      <c r="V1" s="510"/>
      <c r="W1" s="511"/>
      <c r="X1" s="332"/>
      <c r="Y1" s="332"/>
      <c r="Z1" s="332"/>
      <c r="AA1" s="354"/>
    </row>
    <row r="2" spans="1:27" ht="15" customHeight="1" x14ac:dyDescent="0.3">
      <c r="A2" s="512"/>
      <c r="B2" s="437"/>
      <c r="C2" s="437"/>
      <c r="D2" s="437"/>
      <c r="E2" s="437"/>
      <c r="F2" s="437"/>
      <c r="G2" s="513"/>
      <c r="H2" s="49"/>
      <c r="I2" s="512"/>
      <c r="J2" s="437"/>
      <c r="K2" s="437"/>
      <c r="L2" s="437"/>
      <c r="M2" s="437"/>
      <c r="N2" s="437"/>
      <c r="O2" s="513"/>
      <c r="P2" s="49"/>
      <c r="Q2" s="512"/>
      <c r="R2" s="437"/>
      <c r="S2" s="437"/>
      <c r="T2" s="437"/>
      <c r="U2" s="437"/>
      <c r="V2" s="437"/>
      <c r="W2" s="513"/>
      <c r="X2" s="332"/>
      <c r="Y2" s="332"/>
      <c r="Z2" s="332"/>
      <c r="AA2" s="332"/>
    </row>
    <row r="3" spans="1:27" ht="15" customHeight="1" x14ac:dyDescent="0.3">
      <c r="A3" s="514" t="str">
        <f>MENU!$E$14</f>
        <v>Penilaian Akhir Semester (PAS)</v>
      </c>
      <c r="B3" s="442"/>
      <c r="C3" s="442"/>
      <c r="D3" s="442"/>
      <c r="E3" s="442"/>
      <c r="F3" s="442"/>
      <c r="G3" s="515"/>
      <c r="H3" s="49"/>
      <c r="I3" s="514" t="str">
        <f>MENU!$E$14</f>
        <v>Penilaian Akhir Semester (PAS)</v>
      </c>
      <c r="J3" s="442"/>
      <c r="K3" s="442"/>
      <c r="L3" s="442"/>
      <c r="M3" s="442"/>
      <c r="N3" s="442"/>
      <c r="O3" s="515"/>
      <c r="P3" s="49"/>
      <c r="Q3" s="514" t="str">
        <f>MENU!$E$14</f>
        <v>Penilaian Akhir Semester (PAS)</v>
      </c>
      <c r="R3" s="442"/>
      <c r="S3" s="442"/>
      <c r="T3" s="442"/>
      <c r="U3" s="442"/>
      <c r="V3" s="442"/>
      <c r="W3" s="515"/>
      <c r="X3" s="291"/>
      <c r="Y3" s="291"/>
      <c r="Z3" s="291"/>
      <c r="AA3" s="291"/>
    </row>
    <row r="4" spans="1:27" ht="16.5" customHeight="1" thickBot="1" x14ac:dyDescent="0.35">
      <c r="A4" s="516" t="str">
        <f>MENU!$E$4</f>
        <v>SMPN 15 Tanjab Timur</v>
      </c>
      <c r="B4" s="418"/>
      <c r="C4" s="418"/>
      <c r="D4" s="418"/>
      <c r="E4" s="418"/>
      <c r="F4" s="418"/>
      <c r="G4" s="517"/>
      <c r="H4" s="49"/>
      <c r="I4" s="516" t="str">
        <f>MENU!$E$4</f>
        <v>SMPN 15 Tanjab Timur</v>
      </c>
      <c r="J4" s="418"/>
      <c r="K4" s="418"/>
      <c r="L4" s="418"/>
      <c r="M4" s="418"/>
      <c r="N4" s="418"/>
      <c r="O4" s="517"/>
      <c r="P4" s="49"/>
      <c r="Q4" s="516" t="str">
        <f>MENU!$E$4</f>
        <v>SMPN 15 Tanjab Timur</v>
      </c>
      <c r="R4" s="418"/>
      <c r="S4" s="418"/>
      <c r="T4" s="418"/>
      <c r="U4" s="418"/>
      <c r="V4" s="418"/>
      <c r="W4" s="517"/>
      <c r="X4" s="260"/>
      <c r="Y4" s="260"/>
      <c r="Z4" s="260"/>
      <c r="AA4" s="260"/>
    </row>
    <row r="5" spans="1:27" ht="15" customHeight="1" thickBot="1" x14ac:dyDescent="0.35">
      <c r="A5" s="518"/>
      <c r="B5" s="519"/>
      <c r="C5" s="519"/>
      <c r="D5" s="519"/>
      <c r="E5" s="519"/>
      <c r="F5" s="519"/>
      <c r="G5" s="520"/>
      <c r="H5" s="49"/>
      <c r="I5" s="518"/>
      <c r="J5" s="519"/>
      <c r="K5" s="519"/>
      <c r="L5" s="519"/>
      <c r="M5" s="519"/>
      <c r="N5" s="519"/>
      <c r="O5" s="520"/>
      <c r="P5" s="49"/>
      <c r="Q5" s="518"/>
      <c r="R5" s="519"/>
      <c r="S5" s="519"/>
      <c r="T5" s="519"/>
      <c r="U5" s="519"/>
      <c r="V5" s="519"/>
      <c r="W5" s="520"/>
      <c r="X5" s="260"/>
      <c r="Y5" s="473">
        <v>1</v>
      </c>
      <c r="Z5" s="260"/>
      <c r="AA5" s="260"/>
    </row>
    <row r="6" spans="1:27" ht="15.75" customHeight="1" thickTop="1" thickBot="1" x14ac:dyDescent="0.35">
      <c r="A6" s="374"/>
      <c r="B6" s="373"/>
      <c r="C6" s="373"/>
      <c r="D6" s="373"/>
      <c r="E6" s="61"/>
      <c r="F6" s="373"/>
      <c r="G6" s="375"/>
      <c r="H6" s="49"/>
      <c r="I6" s="374"/>
      <c r="J6" s="373"/>
      <c r="K6" s="373"/>
      <c r="L6" s="373"/>
      <c r="M6" s="61"/>
      <c r="N6" s="373"/>
      <c r="O6" s="375"/>
      <c r="P6" s="49"/>
      <c r="Q6" s="374"/>
      <c r="R6" s="373"/>
      <c r="S6" s="373"/>
      <c r="T6" s="373"/>
      <c r="U6" s="61"/>
      <c r="V6" s="373"/>
      <c r="W6" s="375"/>
      <c r="X6" s="332"/>
      <c r="Y6" s="474"/>
      <c r="Z6" s="332"/>
      <c r="AA6" s="332"/>
    </row>
    <row r="7" spans="1:27" ht="21" customHeight="1" x14ac:dyDescent="0.3">
      <c r="A7" s="525" t="s">
        <v>10</v>
      </c>
      <c r="B7" s="526"/>
      <c r="C7" s="376" t="str">
        <f>": " &amp; VLOOKUP($Y$5*9-8,Ruang[],2,0)</f>
        <v>: AISYAH LATIFAH MULYA</v>
      </c>
      <c r="D7" s="376"/>
      <c r="E7" s="376"/>
      <c r="F7" s="377" t="s">
        <v>18</v>
      </c>
      <c r="G7" s="378"/>
      <c r="H7" s="49"/>
      <c r="I7" s="525" t="s">
        <v>10</v>
      </c>
      <c r="J7" s="526"/>
      <c r="K7" s="376" t="str">
        <f>": " &amp; VLOOKUP($Y$5*9-7,Ruang[],2,0)</f>
        <v>: Alni Ainun Mahya</v>
      </c>
      <c r="L7" s="376"/>
      <c r="M7" s="376"/>
      <c r="N7" s="377" t="s">
        <v>18</v>
      </c>
      <c r="O7" s="378"/>
      <c r="P7" s="49"/>
      <c r="Q7" s="525" t="s">
        <v>10</v>
      </c>
      <c r="R7" s="526"/>
      <c r="S7" s="376" t="str">
        <f>": " &amp; VLOOKUP($Y$5*9-6,Ruang[],2,0)</f>
        <v>: ARZA ADELIA</v>
      </c>
      <c r="T7" s="376"/>
      <c r="U7" s="376"/>
      <c r="V7" s="377" t="s">
        <v>18</v>
      </c>
      <c r="W7" s="378"/>
      <c r="X7" s="291"/>
      <c r="Y7" s="291"/>
      <c r="Z7" s="291"/>
      <c r="AA7" s="291"/>
    </row>
    <row r="8" spans="1:27" ht="21" customHeight="1" x14ac:dyDescent="0.3">
      <c r="A8" s="521" t="s">
        <v>73</v>
      </c>
      <c r="B8" s="522"/>
      <c r="C8" s="376" t="str">
        <f>": " &amp; VLOOKUP($Y$5*9-8,Ruang[],4,0)</f>
        <v>: 1</v>
      </c>
      <c r="D8" s="376"/>
      <c r="E8" s="376"/>
      <c r="F8" s="527" t="str">
        <f>VLOOKUP($Y$5*9-8,Ruang[],5,0)</f>
        <v>R2</v>
      </c>
      <c r="G8" s="378"/>
      <c r="H8" s="49"/>
      <c r="I8" s="521" t="s">
        <v>73</v>
      </c>
      <c r="J8" s="522"/>
      <c r="K8" s="376" t="str">
        <f>": " &amp; VLOOKUP($Y$5*9-7,Ruang[],4,0)</f>
        <v>: 2</v>
      </c>
      <c r="L8" s="376"/>
      <c r="M8" s="376"/>
      <c r="N8" s="527" t="str">
        <f>VLOOKUP($Y$5*9-7,Ruang[],5,0)</f>
        <v>R3</v>
      </c>
      <c r="O8" s="378"/>
      <c r="P8" s="49"/>
      <c r="Q8" s="521" t="s">
        <v>73</v>
      </c>
      <c r="R8" s="522"/>
      <c r="S8" s="376" t="str">
        <f>": " &amp; VLOOKUP($Y$5*9-6,Ruang[],4,0)</f>
        <v>: 3</v>
      </c>
      <c r="T8" s="376"/>
      <c r="U8" s="376"/>
      <c r="V8" s="527" t="str">
        <f>VLOOKUP($Y$5*9-6,Ruang[],5,0)</f>
        <v>R1</v>
      </c>
      <c r="W8" s="378"/>
      <c r="X8" s="319"/>
      <c r="Y8" s="355"/>
      <c r="Z8" s="181"/>
      <c r="AA8" s="339"/>
    </row>
    <row r="9" spans="1:27" ht="21" customHeight="1" x14ac:dyDescent="0.3">
      <c r="A9" s="523" t="s">
        <v>13</v>
      </c>
      <c r="B9" s="524"/>
      <c r="C9" s="376" t="str">
        <f>": " &amp; VLOOKUP($Y$5*9-8,Ruang[],3,0)</f>
        <v>: 7</v>
      </c>
      <c r="D9" s="376"/>
      <c r="E9" s="376"/>
      <c r="F9" s="528"/>
      <c r="G9" s="378"/>
      <c r="H9" s="49"/>
      <c r="I9" s="523" t="s">
        <v>13</v>
      </c>
      <c r="J9" s="524"/>
      <c r="K9" s="376" t="str">
        <f>": " &amp; VLOOKUP($Y$5*9-7,Ruang[],3,0)</f>
        <v>: 7</v>
      </c>
      <c r="L9" s="376"/>
      <c r="M9" s="376"/>
      <c r="N9" s="528"/>
      <c r="O9" s="378"/>
      <c r="P9" s="49"/>
      <c r="Q9" s="523" t="s">
        <v>13</v>
      </c>
      <c r="R9" s="524"/>
      <c r="S9" s="376" t="str">
        <f>": " &amp; VLOOKUP($Y$5*9-6,Ruang[],3,0)</f>
        <v>: 7</v>
      </c>
      <c r="T9" s="376"/>
      <c r="U9" s="376"/>
      <c r="V9" s="528"/>
      <c r="W9" s="378"/>
      <c r="X9" s="260"/>
      <c r="Y9" s="184"/>
      <c r="Z9" s="184"/>
      <c r="AA9" s="294"/>
    </row>
    <row r="10" spans="1:27" ht="21" customHeight="1" thickBot="1" x14ac:dyDescent="0.35">
      <c r="A10" s="379"/>
      <c r="B10" s="380"/>
      <c r="C10" s="380"/>
      <c r="D10" s="380"/>
      <c r="E10" s="381"/>
      <c r="F10" s="380"/>
      <c r="G10" s="382"/>
      <c r="H10" s="49"/>
      <c r="I10" s="379"/>
      <c r="J10" s="380"/>
      <c r="K10" s="380"/>
      <c r="L10" s="380"/>
      <c r="M10" s="381"/>
      <c r="N10" s="380"/>
      <c r="O10" s="382"/>
      <c r="P10" s="49"/>
      <c r="Q10" s="379"/>
      <c r="R10" s="380"/>
      <c r="S10" s="380"/>
      <c r="T10" s="380"/>
      <c r="U10" s="381"/>
      <c r="V10" s="380"/>
      <c r="W10" s="382"/>
      <c r="X10" s="260"/>
      <c r="Y10" s="184"/>
      <c r="Z10" s="184"/>
      <c r="AA10" s="294"/>
    </row>
    <row r="11" spans="1:27" ht="27.75" customHeight="1" thickBot="1" x14ac:dyDescent="0.3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321"/>
      <c r="Y11" s="184"/>
      <c r="Z11" s="184"/>
      <c r="AA11" s="294"/>
    </row>
    <row r="12" spans="1:27" x14ac:dyDescent="0.3">
      <c r="A12" s="509" t="s">
        <v>76</v>
      </c>
      <c r="B12" s="510"/>
      <c r="C12" s="510"/>
      <c r="D12" s="510"/>
      <c r="E12" s="510"/>
      <c r="F12" s="510"/>
      <c r="G12" s="511"/>
      <c r="H12" s="49"/>
      <c r="I12" s="509" t="s">
        <v>76</v>
      </c>
      <c r="J12" s="510"/>
      <c r="K12" s="510"/>
      <c r="L12" s="510"/>
      <c r="M12" s="510"/>
      <c r="N12" s="510"/>
      <c r="O12" s="511"/>
      <c r="P12" s="49"/>
      <c r="Q12" s="509" t="s">
        <v>76</v>
      </c>
      <c r="R12" s="510"/>
      <c r="S12" s="510"/>
      <c r="T12" s="510"/>
      <c r="U12" s="510"/>
      <c r="V12" s="510"/>
      <c r="W12" s="511"/>
      <c r="X12" s="291"/>
      <c r="Y12" s="179"/>
      <c r="Z12" s="179"/>
      <c r="AA12" s="295"/>
    </row>
    <row r="13" spans="1:27" x14ac:dyDescent="0.3">
      <c r="A13" s="512"/>
      <c r="B13" s="437"/>
      <c r="C13" s="437"/>
      <c r="D13" s="437"/>
      <c r="E13" s="437"/>
      <c r="F13" s="437"/>
      <c r="G13" s="513"/>
      <c r="H13" s="49"/>
      <c r="I13" s="512"/>
      <c r="J13" s="437"/>
      <c r="K13" s="437"/>
      <c r="L13" s="437"/>
      <c r="M13" s="437"/>
      <c r="N13" s="437"/>
      <c r="O13" s="513"/>
      <c r="P13" s="49"/>
      <c r="Q13" s="512"/>
      <c r="R13" s="437"/>
      <c r="S13" s="437"/>
      <c r="T13" s="437"/>
      <c r="U13" s="437"/>
      <c r="V13" s="437"/>
      <c r="W13" s="513"/>
      <c r="X13" s="299"/>
      <c r="Y13" s="184"/>
      <c r="Z13" s="184"/>
      <c r="AA13" s="296"/>
    </row>
    <row r="14" spans="1:27" x14ac:dyDescent="0.3">
      <c r="A14" s="514" t="str">
        <f>MENU!$E$14</f>
        <v>Penilaian Akhir Semester (PAS)</v>
      </c>
      <c r="B14" s="442"/>
      <c r="C14" s="442"/>
      <c r="D14" s="442"/>
      <c r="E14" s="442"/>
      <c r="F14" s="442"/>
      <c r="G14" s="515"/>
      <c r="H14" s="49"/>
      <c r="I14" s="514" t="str">
        <f>MENU!$E$14</f>
        <v>Penilaian Akhir Semester (PAS)</v>
      </c>
      <c r="J14" s="442"/>
      <c r="K14" s="442"/>
      <c r="L14" s="442"/>
      <c r="M14" s="442"/>
      <c r="N14" s="442"/>
      <c r="O14" s="515"/>
      <c r="P14" s="49"/>
      <c r="Q14" s="514" t="str">
        <f>MENU!$E$14</f>
        <v>Penilaian Akhir Semester (PAS)</v>
      </c>
      <c r="R14" s="442"/>
      <c r="S14" s="442"/>
      <c r="T14" s="442"/>
      <c r="U14" s="442"/>
      <c r="V14" s="442"/>
      <c r="W14" s="515"/>
      <c r="X14" s="299"/>
      <c r="Y14" s="185"/>
      <c r="Z14" s="185"/>
      <c r="AA14" s="296"/>
    </row>
    <row r="15" spans="1:27" x14ac:dyDescent="0.3">
      <c r="A15" s="516" t="str">
        <f>MENU!$E$4</f>
        <v>SMPN 15 Tanjab Timur</v>
      </c>
      <c r="B15" s="418"/>
      <c r="C15" s="418"/>
      <c r="D15" s="418"/>
      <c r="E15" s="418"/>
      <c r="F15" s="418"/>
      <c r="G15" s="517"/>
      <c r="H15" s="49"/>
      <c r="I15" s="516" t="str">
        <f>MENU!$E$4</f>
        <v>SMPN 15 Tanjab Timur</v>
      </c>
      <c r="J15" s="418"/>
      <c r="K15" s="418"/>
      <c r="L15" s="418"/>
      <c r="M15" s="418"/>
      <c r="N15" s="418"/>
      <c r="O15" s="517"/>
      <c r="P15" s="49"/>
      <c r="Q15" s="516" t="str">
        <f>MENU!$E$4</f>
        <v>SMPN 15 Tanjab Timur</v>
      </c>
      <c r="R15" s="418"/>
      <c r="S15" s="418"/>
      <c r="T15" s="418"/>
      <c r="U15" s="418"/>
      <c r="V15" s="418"/>
      <c r="W15" s="517"/>
      <c r="X15" s="260"/>
      <c r="Y15" s="260"/>
      <c r="Z15" s="260"/>
      <c r="AA15" s="294"/>
    </row>
    <row r="16" spans="1:27" ht="15" thickBot="1" x14ac:dyDescent="0.35">
      <c r="A16" s="518"/>
      <c r="B16" s="519"/>
      <c r="C16" s="519"/>
      <c r="D16" s="519"/>
      <c r="E16" s="519"/>
      <c r="F16" s="519"/>
      <c r="G16" s="520"/>
      <c r="H16" s="49"/>
      <c r="I16" s="518"/>
      <c r="J16" s="519"/>
      <c r="K16" s="519"/>
      <c r="L16" s="519"/>
      <c r="M16" s="519"/>
      <c r="N16" s="519"/>
      <c r="O16" s="520"/>
      <c r="P16" s="49"/>
      <c r="Q16" s="518"/>
      <c r="R16" s="519"/>
      <c r="S16" s="519"/>
      <c r="T16" s="519"/>
      <c r="U16" s="519"/>
      <c r="V16" s="519"/>
      <c r="W16" s="520"/>
      <c r="X16" s="260"/>
      <c r="Y16" s="260"/>
      <c r="Z16" s="260"/>
      <c r="AA16" s="260"/>
    </row>
    <row r="17" spans="1:27" ht="15" thickTop="1" x14ac:dyDescent="0.3">
      <c r="A17" s="374"/>
      <c r="B17" s="373"/>
      <c r="C17" s="373"/>
      <c r="D17" s="373"/>
      <c r="E17" s="61"/>
      <c r="F17" s="373"/>
      <c r="G17" s="375"/>
      <c r="H17" s="49"/>
      <c r="I17" s="374"/>
      <c r="J17" s="373"/>
      <c r="K17" s="373"/>
      <c r="L17" s="373"/>
      <c r="M17" s="61"/>
      <c r="N17" s="373"/>
      <c r="O17" s="375"/>
      <c r="P17" s="49"/>
      <c r="Q17" s="374"/>
      <c r="R17" s="373"/>
      <c r="S17" s="373"/>
      <c r="T17" s="373"/>
      <c r="U17" s="61"/>
      <c r="V17" s="373"/>
      <c r="W17" s="375"/>
      <c r="X17" s="260"/>
      <c r="Y17" s="346" t="s">
        <v>77</v>
      </c>
      <c r="Z17" s="70">
        <v>1</v>
      </c>
      <c r="AA17" s="260"/>
    </row>
    <row r="18" spans="1:27" ht="21" customHeight="1" x14ac:dyDescent="0.3">
      <c r="A18" s="525" t="s">
        <v>10</v>
      </c>
      <c r="B18" s="526"/>
      <c r="C18" s="376" t="str">
        <f>": " &amp; VLOOKUP($Y$5*9-5,Ruang[],2,0)</f>
        <v>: BASO WELDAN RIZKI</v>
      </c>
      <c r="D18" s="376"/>
      <c r="E18" s="376"/>
      <c r="F18" s="377" t="s">
        <v>18</v>
      </c>
      <c r="G18" s="378"/>
      <c r="H18" s="49"/>
      <c r="I18" s="525" t="s">
        <v>10</v>
      </c>
      <c r="J18" s="526"/>
      <c r="K18" s="376" t="str">
        <f>": " &amp; VLOOKUP($Y$5*9-4,Ruang[],2,0)</f>
        <v>: DEVITA DIRA AISYA</v>
      </c>
      <c r="L18" s="376"/>
      <c r="M18" s="376"/>
      <c r="N18" s="377" t="s">
        <v>18</v>
      </c>
      <c r="O18" s="378"/>
      <c r="P18" s="49"/>
      <c r="Q18" s="525" t="s">
        <v>10</v>
      </c>
      <c r="R18" s="526"/>
      <c r="S18" s="376" t="str">
        <f>": " &amp; VLOOKUP($Y$5*9-3,Ruang[],2,0)</f>
        <v>: DZAKI RAMADHAN</v>
      </c>
      <c r="T18" s="376"/>
      <c r="U18" s="376"/>
      <c r="V18" s="377" t="s">
        <v>18</v>
      </c>
      <c r="W18" s="378"/>
      <c r="X18" s="291"/>
      <c r="Y18" s="291"/>
      <c r="Z18" s="291"/>
      <c r="AA18" s="291"/>
    </row>
    <row r="19" spans="1:27" ht="21" customHeight="1" x14ac:dyDescent="0.3">
      <c r="A19" s="521" t="s">
        <v>73</v>
      </c>
      <c r="B19" s="522"/>
      <c r="C19" s="376" t="str">
        <f>": " &amp; VLOOKUP($Y$5*9-5,Ruang[],4,0)</f>
        <v>: 4</v>
      </c>
      <c r="D19" s="376"/>
      <c r="E19" s="376"/>
      <c r="F19" s="527" t="str">
        <f>VLOOKUP($Y$5*9-5,Ruang[],5,0)</f>
        <v>R2</v>
      </c>
      <c r="G19" s="378"/>
      <c r="H19" s="49"/>
      <c r="I19" s="521" t="s">
        <v>73</v>
      </c>
      <c r="J19" s="522"/>
      <c r="K19" s="376" t="str">
        <f>": " &amp; VLOOKUP($Y$5*9-4,Ruang[],4,0)</f>
        <v>: 5</v>
      </c>
      <c r="L19" s="376"/>
      <c r="M19" s="376"/>
      <c r="N19" s="527" t="str">
        <f>VLOOKUP($Y$5*9-4,Ruang[],5,0)</f>
        <v>R2</v>
      </c>
      <c r="O19" s="378"/>
      <c r="P19" s="49"/>
      <c r="Q19" s="521" t="s">
        <v>73</v>
      </c>
      <c r="R19" s="522"/>
      <c r="S19" s="376" t="str">
        <f>": " &amp; VLOOKUP($Y$5*9-3,Ruang[],4,0)</f>
        <v>: 6</v>
      </c>
      <c r="T19" s="376"/>
      <c r="U19" s="376"/>
      <c r="V19" s="527" t="str">
        <f>VLOOKUP($Y$5*9-3,Ruang[],5,0)</f>
        <v>R1</v>
      </c>
      <c r="W19" s="378"/>
      <c r="X19" s="260"/>
      <c r="Y19" s="260"/>
      <c r="Z19" s="260"/>
      <c r="AA19" s="260"/>
    </row>
    <row r="20" spans="1:27" ht="21" customHeight="1" x14ac:dyDescent="0.3">
      <c r="A20" s="523" t="s">
        <v>13</v>
      </c>
      <c r="B20" s="524"/>
      <c r="C20" s="376" t="str">
        <f>": " &amp; VLOOKUP($Y$5*9-5,Ruang[],3,0)</f>
        <v>: 7</v>
      </c>
      <c r="D20" s="376"/>
      <c r="E20" s="376"/>
      <c r="F20" s="528"/>
      <c r="G20" s="378"/>
      <c r="H20" s="49"/>
      <c r="I20" s="523" t="s">
        <v>13</v>
      </c>
      <c r="J20" s="524"/>
      <c r="K20" s="376" t="str">
        <f>": " &amp; VLOOKUP($Y$5*9-4,Ruang[],3,0)</f>
        <v>: 7</v>
      </c>
      <c r="L20" s="376"/>
      <c r="M20" s="376"/>
      <c r="N20" s="528"/>
      <c r="O20" s="378"/>
      <c r="P20" s="49"/>
      <c r="Q20" s="523" t="s">
        <v>13</v>
      </c>
      <c r="R20" s="524"/>
      <c r="S20" s="376" t="str">
        <f>": " &amp; VLOOKUP($Y$5*9-3,Ruang[],3,0)</f>
        <v>: 7</v>
      </c>
      <c r="T20" s="376"/>
      <c r="U20" s="376"/>
      <c r="V20" s="528"/>
      <c r="W20" s="378"/>
      <c r="X20" s="260"/>
      <c r="Y20" s="260"/>
      <c r="Z20" s="260"/>
      <c r="AA20" s="260"/>
    </row>
    <row r="21" spans="1:27" ht="21" customHeight="1" thickBot="1" x14ac:dyDescent="0.35">
      <c r="A21" s="379"/>
      <c r="B21" s="380"/>
      <c r="C21" s="380"/>
      <c r="D21" s="380"/>
      <c r="E21" s="381"/>
      <c r="F21" s="380"/>
      <c r="G21" s="382"/>
      <c r="H21" s="49"/>
      <c r="I21" s="379"/>
      <c r="J21" s="380"/>
      <c r="K21" s="380"/>
      <c r="L21" s="380"/>
      <c r="M21" s="381"/>
      <c r="N21" s="380"/>
      <c r="O21" s="382"/>
      <c r="P21" s="49"/>
      <c r="Q21" s="379"/>
      <c r="R21" s="380"/>
      <c r="S21" s="380"/>
      <c r="T21" s="380"/>
      <c r="U21" s="381"/>
      <c r="V21" s="380"/>
      <c r="W21" s="382"/>
      <c r="X21" s="260"/>
      <c r="Y21" s="260"/>
      <c r="Z21" s="260"/>
      <c r="AA21" s="260"/>
    </row>
    <row r="22" spans="1:27" ht="27.75" customHeight="1" thickBot="1" x14ac:dyDescent="0.3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260"/>
      <c r="Y22" s="260"/>
      <c r="Z22" s="260"/>
      <c r="AA22" s="260"/>
    </row>
    <row r="23" spans="1:27" x14ac:dyDescent="0.3">
      <c r="A23" s="509" t="s">
        <v>76</v>
      </c>
      <c r="B23" s="510"/>
      <c r="C23" s="510"/>
      <c r="D23" s="510"/>
      <c r="E23" s="510"/>
      <c r="F23" s="510"/>
      <c r="G23" s="511"/>
      <c r="H23" s="49"/>
      <c r="I23" s="509" t="s">
        <v>76</v>
      </c>
      <c r="J23" s="510"/>
      <c r="K23" s="510"/>
      <c r="L23" s="510"/>
      <c r="M23" s="510"/>
      <c r="N23" s="510"/>
      <c r="O23" s="511"/>
      <c r="P23" s="49"/>
      <c r="Q23" s="509" t="s">
        <v>76</v>
      </c>
      <c r="R23" s="510"/>
      <c r="S23" s="510"/>
      <c r="T23" s="510"/>
      <c r="U23" s="510"/>
      <c r="V23" s="510"/>
      <c r="W23" s="511"/>
      <c r="X23" s="332"/>
      <c r="Y23" s="332"/>
      <c r="Z23" s="332"/>
      <c r="AA23" s="332"/>
    </row>
    <row r="24" spans="1:27" x14ac:dyDescent="0.3">
      <c r="A24" s="512"/>
      <c r="B24" s="437"/>
      <c r="C24" s="437"/>
      <c r="D24" s="437"/>
      <c r="E24" s="437"/>
      <c r="F24" s="437"/>
      <c r="G24" s="513"/>
      <c r="H24" s="49"/>
      <c r="I24" s="512"/>
      <c r="J24" s="437"/>
      <c r="K24" s="437"/>
      <c r="L24" s="437"/>
      <c r="M24" s="437"/>
      <c r="N24" s="437"/>
      <c r="O24" s="513"/>
      <c r="P24" s="49"/>
      <c r="Q24" s="512"/>
      <c r="R24" s="437"/>
      <c r="S24" s="437"/>
      <c r="T24" s="437"/>
      <c r="U24" s="437"/>
      <c r="V24" s="437"/>
      <c r="W24" s="513"/>
      <c r="X24" s="332"/>
      <c r="Y24" s="332"/>
      <c r="Z24" s="332"/>
      <c r="AA24" s="332"/>
    </row>
    <row r="25" spans="1:27" x14ac:dyDescent="0.3">
      <c r="A25" s="514" t="str">
        <f>MENU!$E$14</f>
        <v>Penilaian Akhir Semester (PAS)</v>
      </c>
      <c r="B25" s="442"/>
      <c r="C25" s="442"/>
      <c r="D25" s="442"/>
      <c r="E25" s="442"/>
      <c r="F25" s="442"/>
      <c r="G25" s="515"/>
      <c r="H25" s="49"/>
      <c r="I25" s="514" t="str">
        <f>MENU!$E$14</f>
        <v>Penilaian Akhir Semester (PAS)</v>
      </c>
      <c r="J25" s="442"/>
      <c r="K25" s="442"/>
      <c r="L25" s="442"/>
      <c r="M25" s="442"/>
      <c r="N25" s="442"/>
      <c r="O25" s="515"/>
      <c r="P25" s="49"/>
      <c r="Q25" s="514" t="str">
        <f>MENU!$E$14</f>
        <v>Penilaian Akhir Semester (PAS)</v>
      </c>
      <c r="R25" s="442"/>
      <c r="S25" s="442"/>
      <c r="T25" s="442"/>
      <c r="U25" s="442"/>
      <c r="V25" s="442"/>
      <c r="W25" s="515"/>
      <c r="X25" s="332"/>
      <c r="Y25" s="332"/>
      <c r="Z25" s="332"/>
      <c r="AA25" s="332"/>
    </row>
    <row r="26" spans="1:27" x14ac:dyDescent="0.3">
      <c r="A26" s="516" t="str">
        <f>MENU!$E$4</f>
        <v>SMPN 15 Tanjab Timur</v>
      </c>
      <c r="B26" s="418"/>
      <c r="C26" s="418"/>
      <c r="D26" s="418"/>
      <c r="E26" s="418"/>
      <c r="F26" s="418"/>
      <c r="G26" s="517"/>
      <c r="H26" s="49"/>
      <c r="I26" s="516" t="str">
        <f>MENU!$E$4</f>
        <v>SMPN 15 Tanjab Timur</v>
      </c>
      <c r="J26" s="418"/>
      <c r="K26" s="418"/>
      <c r="L26" s="418"/>
      <c r="M26" s="418"/>
      <c r="N26" s="418"/>
      <c r="O26" s="517"/>
      <c r="P26" s="49"/>
      <c r="Q26" s="516" t="str">
        <f>MENU!$E$4</f>
        <v>SMPN 15 Tanjab Timur</v>
      </c>
      <c r="R26" s="418"/>
      <c r="S26" s="418"/>
      <c r="T26" s="418"/>
      <c r="U26" s="418"/>
      <c r="V26" s="418"/>
      <c r="W26" s="517"/>
      <c r="X26" s="332"/>
      <c r="Y26" s="332"/>
      <c r="Z26" s="332"/>
      <c r="AA26" s="332"/>
    </row>
    <row r="27" spans="1:27" ht="15" thickBot="1" x14ac:dyDescent="0.35">
      <c r="A27" s="518"/>
      <c r="B27" s="519"/>
      <c r="C27" s="519"/>
      <c r="D27" s="519"/>
      <c r="E27" s="519"/>
      <c r="F27" s="519"/>
      <c r="G27" s="520"/>
      <c r="H27" s="49"/>
      <c r="I27" s="518"/>
      <c r="J27" s="519"/>
      <c r="K27" s="519"/>
      <c r="L27" s="519"/>
      <c r="M27" s="519"/>
      <c r="N27" s="519"/>
      <c r="O27" s="520"/>
      <c r="P27" s="49"/>
      <c r="Q27" s="518"/>
      <c r="R27" s="519"/>
      <c r="S27" s="519"/>
      <c r="T27" s="519"/>
      <c r="U27" s="519"/>
      <c r="V27" s="519"/>
      <c r="W27" s="520"/>
      <c r="X27" s="332"/>
      <c r="Y27" s="332"/>
      <c r="Z27" s="332"/>
      <c r="AA27" s="332"/>
    </row>
    <row r="28" spans="1:27" ht="15" thickTop="1" x14ac:dyDescent="0.3">
      <c r="A28" s="374"/>
      <c r="B28" s="373"/>
      <c r="C28" s="373"/>
      <c r="D28" s="373"/>
      <c r="E28" s="61"/>
      <c r="F28" s="373"/>
      <c r="G28" s="375"/>
      <c r="H28" s="49"/>
      <c r="I28" s="374"/>
      <c r="J28" s="373"/>
      <c r="K28" s="373"/>
      <c r="L28" s="373"/>
      <c r="M28" s="61"/>
      <c r="N28" s="373"/>
      <c r="O28" s="375"/>
      <c r="P28" s="49"/>
      <c r="Q28" s="374"/>
      <c r="R28" s="373"/>
      <c r="S28" s="373"/>
      <c r="T28" s="373"/>
      <c r="U28" s="61"/>
      <c r="V28" s="373"/>
      <c r="W28" s="375"/>
      <c r="X28" s="332"/>
      <c r="Y28" s="332"/>
      <c r="Z28" s="332"/>
      <c r="AA28" s="332"/>
    </row>
    <row r="29" spans="1:27" ht="21" customHeight="1" x14ac:dyDescent="0.3">
      <c r="A29" s="525" t="s">
        <v>10</v>
      </c>
      <c r="B29" s="526"/>
      <c r="C29" s="376" t="str">
        <f>": " &amp; VLOOKUP($Y$5*9-2,Ruang[],2,0)</f>
        <v>: NAUFAL MUSTOLAHUL FALAH</v>
      </c>
      <c r="D29" s="376"/>
      <c r="E29" s="376"/>
      <c r="F29" s="377" t="s">
        <v>18</v>
      </c>
      <c r="G29" s="378"/>
      <c r="H29" s="49"/>
      <c r="I29" s="525" t="s">
        <v>10</v>
      </c>
      <c r="J29" s="526"/>
      <c r="K29" s="376" t="str">
        <f>": " &amp; VLOOKUP($Y$5*9-1,Ruang[],2,0)</f>
        <v>: NUR FADHILAH</v>
      </c>
      <c r="L29" s="376"/>
      <c r="M29" s="376"/>
      <c r="N29" s="377" t="s">
        <v>18</v>
      </c>
      <c r="O29" s="378"/>
      <c r="P29" s="49"/>
      <c r="Q29" s="525" t="s">
        <v>10</v>
      </c>
      <c r="R29" s="526"/>
      <c r="S29" s="376" t="str">
        <f>": " &amp; VLOOKUP($Y$5*9,Ruang[],2,0)</f>
        <v>: NURUL HASANAH</v>
      </c>
      <c r="T29" s="376"/>
      <c r="U29" s="376"/>
      <c r="V29" s="377" t="s">
        <v>18</v>
      </c>
      <c r="W29" s="378"/>
      <c r="X29" s="332"/>
      <c r="Y29" s="332"/>
      <c r="Z29" s="332"/>
      <c r="AA29" s="332"/>
    </row>
    <row r="30" spans="1:27" ht="21" customHeight="1" x14ac:dyDescent="0.3">
      <c r="A30" s="521" t="s">
        <v>73</v>
      </c>
      <c r="B30" s="522"/>
      <c r="C30" s="376" t="str">
        <f>": " &amp; VLOOKUP($Y$5*9-2,Ruang[],4,0)</f>
        <v>: 7</v>
      </c>
      <c r="D30" s="376"/>
      <c r="E30" s="376"/>
      <c r="F30" s="527" t="str">
        <f xml:space="preserve"> VLOOKUP($Y$5*9-2,Ruang[],5,0)</f>
        <v>R3</v>
      </c>
      <c r="G30" s="378"/>
      <c r="H30" s="49"/>
      <c r="I30" s="521" t="s">
        <v>73</v>
      </c>
      <c r="J30" s="522"/>
      <c r="K30" s="376" t="str">
        <f>": " &amp; VLOOKUP($Y$5*9-1,Ruang[],4,0)</f>
        <v>: 8</v>
      </c>
      <c r="L30" s="376"/>
      <c r="M30" s="376"/>
      <c r="N30" s="527" t="str">
        <f>VLOOKUP($Y$5*9-1,Ruang[],5,0)</f>
        <v>R3</v>
      </c>
      <c r="O30" s="378"/>
      <c r="P30" s="49"/>
      <c r="Q30" s="521" t="s">
        <v>73</v>
      </c>
      <c r="R30" s="522"/>
      <c r="S30" s="376" t="str">
        <f>": " &amp; VLOOKUP($Y$5*9,Ruang[],4,0)</f>
        <v>: 9</v>
      </c>
      <c r="T30" s="376"/>
      <c r="U30" s="376"/>
      <c r="V30" s="527" t="str">
        <f>VLOOKUP($Y$5*9,Ruang[],5,0)</f>
        <v>R2</v>
      </c>
      <c r="W30" s="378"/>
      <c r="X30" s="332"/>
      <c r="Y30" s="332"/>
      <c r="Z30" s="332"/>
      <c r="AA30" s="332"/>
    </row>
    <row r="31" spans="1:27" ht="21" customHeight="1" x14ac:dyDescent="0.3">
      <c r="A31" s="523" t="s">
        <v>13</v>
      </c>
      <c r="B31" s="524"/>
      <c r="C31" s="376" t="str">
        <f>": " &amp; VLOOKUP($Y$5*9-2,Ruang[],3,0)</f>
        <v>: 7</v>
      </c>
      <c r="D31" s="376"/>
      <c r="E31" s="376"/>
      <c r="F31" s="528"/>
      <c r="G31" s="378"/>
      <c r="H31" s="49"/>
      <c r="I31" s="523" t="s">
        <v>13</v>
      </c>
      <c r="J31" s="524"/>
      <c r="K31" s="376" t="str">
        <f>": " &amp; VLOOKUP($Y$5*9-1,Ruang[],3,0)</f>
        <v>: 7</v>
      </c>
      <c r="L31" s="376"/>
      <c r="M31" s="376"/>
      <c r="N31" s="528"/>
      <c r="O31" s="378"/>
      <c r="P31" s="49"/>
      <c r="Q31" s="523" t="s">
        <v>13</v>
      </c>
      <c r="R31" s="524"/>
      <c r="S31" s="376" t="str">
        <f>": " &amp; VLOOKUP($Y$5*9,Ruang[],3,0)</f>
        <v>: 7</v>
      </c>
      <c r="T31" s="376"/>
      <c r="U31" s="376"/>
      <c r="V31" s="528"/>
      <c r="W31" s="378"/>
      <c r="X31" s="332"/>
      <c r="Y31" s="332"/>
      <c r="Z31" s="332"/>
      <c r="AA31" s="332"/>
    </row>
    <row r="32" spans="1:27" ht="21" customHeight="1" thickBot="1" x14ac:dyDescent="0.35">
      <c r="A32" s="379"/>
      <c r="B32" s="380"/>
      <c r="C32" s="380"/>
      <c r="D32" s="380"/>
      <c r="E32" s="381"/>
      <c r="F32" s="380"/>
      <c r="G32" s="382"/>
      <c r="H32" s="49"/>
      <c r="I32" s="379"/>
      <c r="J32" s="380"/>
      <c r="K32" s="380"/>
      <c r="L32" s="380"/>
      <c r="M32" s="381"/>
      <c r="N32" s="380"/>
      <c r="O32" s="382"/>
      <c r="P32" s="49"/>
      <c r="Q32" s="379"/>
      <c r="R32" s="380"/>
      <c r="S32" s="380"/>
      <c r="T32" s="380"/>
      <c r="U32" s="381"/>
      <c r="V32" s="380"/>
      <c r="W32" s="382"/>
      <c r="X32" s="332"/>
      <c r="Y32" s="332"/>
      <c r="Z32" s="332"/>
      <c r="AA32" s="332"/>
    </row>
  </sheetData>
  <sheetProtection algorithmName="SHA-512" hashValue="iuX6jbM73W7q5j1qg++u+g9FkAgxMAmUTbtuQLc6tQwaiIgtaeG8lAkUav7rHOFX4osAU83PeShHhUOhSeLc1g==" saltValue="CV38DlmmqNUsDjAFdPfNow==" spinCount="100000" sheet="1" selectLockedCells="1"/>
  <mergeCells count="64">
    <mergeCell ref="Y5:Y6"/>
    <mergeCell ref="F8:F9"/>
    <mergeCell ref="N8:N9"/>
    <mergeCell ref="V8:V9"/>
    <mergeCell ref="F19:F20"/>
    <mergeCell ref="N19:N20"/>
    <mergeCell ref="A14:G14"/>
    <mergeCell ref="I14:O14"/>
    <mergeCell ref="Q14:W14"/>
    <mergeCell ref="A15:G16"/>
    <mergeCell ref="I15:O16"/>
    <mergeCell ref="Q15:W16"/>
    <mergeCell ref="A12:G13"/>
    <mergeCell ref="I12:O13"/>
    <mergeCell ref="Q12:W13"/>
    <mergeCell ref="I8:J8"/>
    <mergeCell ref="Q26:W27"/>
    <mergeCell ref="A31:B31"/>
    <mergeCell ref="I31:J31"/>
    <mergeCell ref="Q31:R31"/>
    <mergeCell ref="F30:F31"/>
    <mergeCell ref="N30:N31"/>
    <mergeCell ref="A30:B30"/>
    <mergeCell ref="I30:J30"/>
    <mergeCell ref="Q30:R30"/>
    <mergeCell ref="A23:G24"/>
    <mergeCell ref="I23:O24"/>
    <mergeCell ref="Q23:W24"/>
    <mergeCell ref="V30:V31"/>
    <mergeCell ref="A20:B20"/>
    <mergeCell ref="I20:J20"/>
    <mergeCell ref="Q20:R20"/>
    <mergeCell ref="V19:V20"/>
    <mergeCell ref="A29:B29"/>
    <mergeCell ref="I29:J29"/>
    <mergeCell ref="Q29:R29"/>
    <mergeCell ref="A25:G25"/>
    <mergeCell ref="I25:O25"/>
    <mergeCell ref="Q25:W25"/>
    <mergeCell ref="A26:G27"/>
    <mergeCell ref="I26:O27"/>
    <mergeCell ref="A19:B19"/>
    <mergeCell ref="I19:J19"/>
    <mergeCell ref="Q19:R19"/>
    <mergeCell ref="A18:B18"/>
    <mergeCell ref="I18:J18"/>
    <mergeCell ref="Q18:R18"/>
    <mergeCell ref="Q8:R8"/>
    <mergeCell ref="A9:B9"/>
    <mergeCell ref="I9:J9"/>
    <mergeCell ref="Q9:R9"/>
    <mergeCell ref="A7:B7"/>
    <mergeCell ref="I7:J7"/>
    <mergeCell ref="Q7:R7"/>
    <mergeCell ref="A8:B8"/>
    <mergeCell ref="Q1:W2"/>
    <mergeCell ref="A3:G3"/>
    <mergeCell ref="I3:O3"/>
    <mergeCell ref="Q3:W3"/>
    <mergeCell ref="A4:G5"/>
    <mergeCell ref="I4:O5"/>
    <mergeCell ref="Q4:W5"/>
    <mergeCell ref="A1:G2"/>
    <mergeCell ref="I1:O2"/>
  </mergeCells>
  <dataValidations count="1">
    <dataValidation type="whole" operator="greaterThan" allowBlank="1" showInputMessage="1" showErrorMessage="1" sqref="Z17">
      <formula1>0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97" orientation="landscape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pinner 1">
              <controlPr locked="0" defaultSize="0" autoPict="0">
                <anchor moveWithCells="1" sizeWithCells="1">
                  <from>
                    <xdr:col>25</xdr:col>
                    <xdr:colOff>7620</xdr:colOff>
                    <xdr:row>3</xdr:row>
                    <xdr:rowOff>198120</xdr:rowOff>
                  </from>
                  <to>
                    <xdr:col>25</xdr:col>
                    <xdr:colOff>601980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3.109375" style="239" customWidth="1"/>
    <col min="3" max="11" width="3.109375" style="206" customWidth="1"/>
    <col min="12" max="12" width="3.109375" style="239" customWidth="1"/>
    <col min="13" max="31" width="3.109375" style="206" customWidth="1"/>
    <col min="32" max="32" width="1.6640625" style="206" customWidth="1"/>
    <col min="33" max="33" width="5.109375" style="206" customWidth="1"/>
    <col min="34" max="34" width="16.109375" style="206" customWidth="1"/>
    <col min="35" max="35" width="11.88671875" style="206" customWidth="1"/>
    <col min="36" max="36" width="5.44140625" style="206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34"/>
      <c r="C3" s="209"/>
      <c r="D3" s="209"/>
      <c r="E3" s="209"/>
      <c r="F3" s="209"/>
      <c r="G3" s="209"/>
      <c r="H3" s="209"/>
      <c r="I3" s="209"/>
      <c r="J3" s="209"/>
      <c r="K3" s="209"/>
      <c r="L3" s="234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35"/>
      <c r="C4" s="226"/>
      <c r="D4" s="226"/>
      <c r="E4" s="226"/>
      <c r="F4" s="226"/>
      <c r="G4" s="226"/>
      <c r="H4" s="226"/>
      <c r="I4" s="226"/>
      <c r="J4" s="226"/>
      <c r="K4" s="226"/>
      <c r="L4" s="235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34"/>
      <c r="C5" s="209"/>
      <c r="D5" s="209"/>
      <c r="E5" s="209"/>
      <c r="F5" s="209"/>
      <c r="G5" s="209"/>
      <c r="H5" s="209"/>
      <c r="I5" s="209"/>
      <c r="J5" s="209"/>
      <c r="K5" s="209"/>
      <c r="L5" s="234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34"/>
      <c r="C6" s="209"/>
      <c r="D6" s="209"/>
      <c r="E6" s="209"/>
      <c r="F6" s="209"/>
      <c r="G6" s="229"/>
      <c r="H6" s="229"/>
      <c r="I6" s="229"/>
      <c r="J6" s="229"/>
      <c r="K6" s="209"/>
      <c r="L6" s="240"/>
      <c r="M6" s="544" t="s">
        <v>104</v>
      </c>
      <c r="N6" s="545"/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34"/>
      <c r="C7" s="209"/>
      <c r="D7" s="209"/>
      <c r="E7" s="209"/>
      <c r="F7" s="209"/>
      <c r="G7" s="229"/>
      <c r="H7" s="229"/>
      <c r="I7" s="229"/>
      <c r="J7" s="229"/>
      <c r="K7" s="209"/>
      <c r="L7" s="240"/>
      <c r="M7" s="547"/>
      <c r="N7" s="548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34"/>
      <c r="C8" s="209"/>
      <c r="D8" s="209"/>
      <c r="E8" s="209"/>
      <c r="F8" s="209"/>
      <c r="G8" s="229"/>
      <c r="H8" s="229"/>
      <c r="I8" s="229"/>
      <c r="J8" s="229"/>
      <c r="K8" s="209"/>
      <c r="L8" s="240"/>
      <c r="M8" s="550"/>
      <c r="N8" s="551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34"/>
      <c r="C9" s="209"/>
      <c r="D9" s="209"/>
      <c r="E9" s="209"/>
      <c r="F9" s="209"/>
      <c r="G9" s="229"/>
      <c r="H9" s="229"/>
      <c r="I9" s="229"/>
      <c r="J9" s="229"/>
      <c r="K9" s="209"/>
      <c r="L9" s="240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233"/>
      <c r="D10" s="534"/>
      <c r="E10" s="535"/>
      <c r="F10" s="535"/>
      <c r="G10" s="535"/>
      <c r="H10" s="536"/>
      <c r="I10" s="209"/>
      <c r="J10" s="209"/>
      <c r="K10" s="209"/>
      <c r="L10" s="234">
        <f>IF(Dt_Pemb_R!$C$6="Kanan ke Kiri",VALUE(MID($AH24,3,2)),VALUE(MID($AI24,3,2)))</f>
        <v>2</v>
      </c>
      <c r="M10" s="209"/>
      <c r="N10" s="534"/>
      <c r="O10" s="535"/>
      <c r="P10" s="535"/>
      <c r="Q10" s="535"/>
      <c r="R10" s="536"/>
      <c r="S10" s="209"/>
      <c r="T10" s="209"/>
      <c r="U10" s="209"/>
      <c r="V10" s="234">
        <f>IF(Dt_Pemb_R!$C$6="Kanan ke Kiri",VALUE(MID($AH24,5,2)),VALUE(MID($AI24,5,2)))</f>
        <v>3</v>
      </c>
      <c r="W10" s="209"/>
      <c r="X10" s="534"/>
      <c r="Y10" s="535"/>
      <c r="Z10" s="535"/>
      <c r="AA10" s="535"/>
      <c r="AB10" s="536"/>
      <c r="AC10" s="209"/>
      <c r="AD10" s="209"/>
      <c r="AE10" s="209"/>
      <c r="AF10" s="228"/>
      <c r="AG10" s="68"/>
      <c r="AH10" s="68"/>
      <c r="AI10" s="68"/>
      <c r="AJ10" s="68"/>
    </row>
    <row r="11" spans="1:36" ht="11.25" customHeight="1" x14ac:dyDescent="0.3">
      <c r="A11" s="85"/>
      <c r="B11" s="234"/>
      <c r="C11" s="209"/>
      <c r="D11" s="537"/>
      <c r="E11" s="538"/>
      <c r="F11" s="538"/>
      <c r="G11" s="538"/>
      <c r="H11" s="539"/>
      <c r="I11" s="209"/>
      <c r="J11" s="209"/>
      <c r="K11" s="209"/>
      <c r="L11" s="234"/>
      <c r="M11" s="209"/>
      <c r="N11" s="537"/>
      <c r="O11" s="538"/>
      <c r="P11" s="538"/>
      <c r="Q11" s="538"/>
      <c r="R11" s="539"/>
      <c r="S11" s="209"/>
      <c r="T11" s="209"/>
      <c r="U11" s="209"/>
      <c r="V11" s="234"/>
      <c r="W11" s="209"/>
      <c r="X11" s="537"/>
      <c r="Y11" s="538"/>
      <c r="Z11" s="538"/>
      <c r="AA11" s="538"/>
      <c r="AB11" s="539"/>
      <c r="AC11" s="209"/>
      <c r="AD11" s="209"/>
      <c r="AE11" s="209"/>
      <c r="AF11" s="228"/>
      <c r="AG11" s="68"/>
      <c r="AH11" s="68"/>
      <c r="AI11" s="68"/>
      <c r="AJ11" s="68"/>
    </row>
    <row r="12" spans="1:36" ht="11.25" customHeight="1" x14ac:dyDescent="0.3">
      <c r="A12" s="85"/>
      <c r="B12" s="234"/>
      <c r="C12" s="209"/>
      <c r="D12" s="537"/>
      <c r="E12" s="538"/>
      <c r="F12" s="538"/>
      <c r="G12" s="538"/>
      <c r="H12" s="539"/>
      <c r="I12" s="209"/>
      <c r="J12" s="209"/>
      <c r="K12" s="209"/>
      <c r="L12" s="234"/>
      <c r="M12" s="209"/>
      <c r="N12" s="537"/>
      <c r="O12" s="538"/>
      <c r="P12" s="538"/>
      <c r="Q12" s="538"/>
      <c r="R12" s="539"/>
      <c r="S12" s="209"/>
      <c r="T12" s="209"/>
      <c r="U12" s="209"/>
      <c r="V12" s="234"/>
      <c r="W12" s="209"/>
      <c r="X12" s="537"/>
      <c r="Y12" s="538"/>
      <c r="Z12" s="538"/>
      <c r="AA12" s="538"/>
      <c r="AB12" s="539"/>
      <c r="AC12" s="209"/>
      <c r="AD12" s="209"/>
      <c r="AE12" s="209"/>
      <c r="AF12" s="228"/>
      <c r="AG12" s="68"/>
      <c r="AH12" s="68"/>
      <c r="AI12" s="68"/>
      <c r="AJ12" s="68"/>
    </row>
    <row r="13" spans="1:36" ht="11.25" customHeight="1" x14ac:dyDescent="0.3">
      <c r="A13" s="85"/>
      <c r="B13" s="234"/>
      <c r="C13" s="209"/>
      <c r="D13" s="537"/>
      <c r="E13" s="538"/>
      <c r="F13" s="538"/>
      <c r="G13" s="538"/>
      <c r="H13" s="539"/>
      <c r="I13" s="209"/>
      <c r="J13" s="209"/>
      <c r="K13" s="209"/>
      <c r="L13" s="234"/>
      <c r="M13" s="209"/>
      <c r="N13" s="537"/>
      <c r="O13" s="538"/>
      <c r="P13" s="538"/>
      <c r="Q13" s="538"/>
      <c r="R13" s="539"/>
      <c r="S13" s="209"/>
      <c r="T13" s="209"/>
      <c r="U13" s="209"/>
      <c r="V13" s="234"/>
      <c r="W13" s="209"/>
      <c r="X13" s="537"/>
      <c r="Y13" s="538"/>
      <c r="Z13" s="538"/>
      <c r="AA13" s="538"/>
      <c r="AB13" s="539"/>
      <c r="AC13" s="209"/>
      <c r="AD13" s="209"/>
      <c r="AE13" s="209"/>
      <c r="AF13" s="228"/>
      <c r="AG13" s="68"/>
      <c r="AH13" s="68"/>
      <c r="AI13" s="68"/>
      <c r="AJ13" s="68"/>
    </row>
    <row r="14" spans="1:36" ht="11.25" customHeight="1" x14ac:dyDescent="0.3">
      <c r="A14" s="85"/>
      <c r="B14" s="234"/>
      <c r="C14" s="209"/>
      <c r="D14" s="537"/>
      <c r="E14" s="538"/>
      <c r="F14" s="538"/>
      <c r="G14" s="538"/>
      <c r="H14" s="539"/>
      <c r="I14" s="209"/>
      <c r="J14" s="209"/>
      <c r="K14" s="209"/>
      <c r="L14" s="234"/>
      <c r="M14" s="209"/>
      <c r="N14" s="537"/>
      <c r="O14" s="538"/>
      <c r="P14" s="538"/>
      <c r="Q14" s="538"/>
      <c r="R14" s="539"/>
      <c r="S14" s="209"/>
      <c r="T14" s="209"/>
      <c r="U14" s="209"/>
      <c r="V14" s="234"/>
      <c r="W14" s="209"/>
      <c r="X14" s="537"/>
      <c r="Y14" s="538"/>
      <c r="Z14" s="538"/>
      <c r="AA14" s="538"/>
      <c r="AB14" s="539"/>
      <c r="AC14" s="209"/>
      <c r="AD14" s="209"/>
      <c r="AE14" s="209"/>
      <c r="AF14" s="228"/>
      <c r="AG14" s="68"/>
      <c r="AH14" s="68"/>
      <c r="AI14" s="68"/>
      <c r="AJ14" s="68"/>
    </row>
    <row r="15" spans="1:36" ht="11.25" customHeight="1" x14ac:dyDescent="0.3">
      <c r="A15" s="85"/>
      <c r="B15" s="234"/>
      <c r="C15" s="209"/>
      <c r="D15" s="537"/>
      <c r="E15" s="538"/>
      <c r="F15" s="538"/>
      <c r="G15" s="538"/>
      <c r="H15" s="539"/>
      <c r="I15" s="209"/>
      <c r="J15" s="209"/>
      <c r="K15" s="209"/>
      <c r="L15" s="234"/>
      <c r="M15" s="209"/>
      <c r="N15" s="537"/>
      <c r="O15" s="538"/>
      <c r="P15" s="538"/>
      <c r="Q15" s="538"/>
      <c r="R15" s="539"/>
      <c r="S15" s="209"/>
      <c r="T15" s="209"/>
      <c r="U15" s="209"/>
      <c r="V15" s="234"/>
      <c r="W15" s="209"/>
      <c r="X15" s="537"/>
      <c r="Y15" s="538"/>
      <c r="Z15" s="538"/>
      <c r="AA15" s="538"/>
      <c r="AB15" s="539"/>
      <c r="AC15" s="209"/>
      <c r="AD15" s="209"/>
      <c r="AE15" s="209"/>
      <c r="AF15" s="228"/>
      <c r="AG15" s="68"/>
      <c r="AH15" s="68"/>
      <c r="AI15" s="68"/>
      <c r="AJ15" s="68"/>
    </row>
    <row r="16" spans="1:36" ht="11.25" customHeight="1" x14ac:dyDescent="0.3">
      <c r="A16" s="85"/>
      <c r="B16" s="236"/>
      <c r="C16" s="222"/>
      <c r="D16" s="537"/>
      <c r="E16" s="538"/>
      <c r="F16" s="538"/>
      <c r="G16" s="538"/>
      <c r="H16" s="539"/>
      <c r="I16" s="209"/>
      <c r="J16" s="209"/>
      <c r="K16" s="209"/>
      <c r="L16" s="234"/>
      <c r="M16" s="222"/>
      <c r="N16" s="537"/>
      <c r="O16" s="538"/>
      <c r="P16" s="538"/>
      <c r="Q16" s="538"/>
      <c r="R16" s="539"/>
      <c r="S16" s="209"/>
      <c r="T16" s="209"/>
      <c r="U16" s="209"/>
      <c r="V16" s="234"/>
      <c r="W16" s="222"/>
      <c r="X16" s="537"/>
      <c r="Y16" s="538"/>
      <c r="Z16" s="538"/>
      <c r="AA16" s="538"/>
      <c r="AB16" s="539"/>
      <c r="AC16" s="209"/>
      <c r="AD16" s="209"/>
      <c r="AE16" s="209"/>
      <c r="AF16" s="228"/>
      <c r="AG16" s="68"/>
      <c r="AH16" s="68"/>
      <c r="AI16" s="68"/>
      <c r="AJ16" s="68"/>
    </row>
    <row r="17" spans="1:36" ht="11.25" customHeight="1" x14ac:dyDescent="0.3">
      <c r="A17" s="85"/>
      <c r="B17" s="234"/>
      <c r="C17" s="209"/>
      <c r="D17" s="540"/>
      <c r="E17" s="541"/>
      <c r="F17" s="541"/>
      <c r="G17" s="541"/>
      <c r="H17" s="542"/>
      <c r="I17" s="209"/>
      <c r="J17" s="209"/>
      <c r="K17" s="209"/>
      <c r="L17" s="234"/>
      <c r="M17" s="209"/>
      <c r="N17" s="540"/>
      <c r="O17" s="541"/>
      <c r="P17" s="541"/>
      <c r="Q17" s="541"/>
      <c r="R17" s="542"/>
      <c r="S17" s="209"/>
      <c r="T17" s="209"/>
      <c r="U17" s="209"/>
      <c r="V17" s="234"/>
      <c r="W17" s="209"/>
      <c r="X17" s="540"/>
      <c r="Y17" s="541"/>
      <c r="Z17" s="541"/>
      <c r="AA17" s="541"/>
      <c r="AB17" s="542"/>
      <c r="AC17" s="209"/>
      <c r="AD17" s="209"/>
      <c r="AE17" s="209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234"/>
      <c r="C18" s="543" t="str">
        <f>IF(VLOOKUP(B10,Tabel_P_Ruang,4*$AH$4-1,0)&lt;&gt;0,VLOOKUP(B10,Tabel_P_Ruang,4*$AH$4-1,0),"")</f>
        <v>20</v>
      </c>
      <c r="D18" s="543"/>
      <c r="E18" s="543"/>
      <c r="F18" s="543"/>
      <c r="G18" s="543"/>
      <c r="H18" s="543"/>
      <c r="I18" s="543"/>
      <c r="J18" s="209"/>
      <c r="K18" s="209"/>
      <c r="L18" s="234"/>
      <c r="M18" s="543" t="str">
        <f>IF(VLOOKUP(L10,Tabel_P_Ruang,4*$AH$4-1,0)&lt;&gt;0,VLOOKUP(L10,Tabel_P_Ruang,4*$AH$4-1,0),"")</f>
        <v>10</v>
      </c>
      <c r="N18" s="543"/>
      <c r="O18" s="543"/>
      <c r="P18" s="543"/>
      <c r="Q18" s="543"/>
      <c r="R18" s="543"/>
      <c r="S18" s="543"/>
      <c r="T18" s="209"/>
      <c r="U18" s="209"/>
      <c r="V18" s="234"/>
      <c r="W18" s="543" t="str">
        <f>IF(VLOOKUP(V10,Tabel_P_Ruang,4*$AH$4-1,0)&lt;&gt;0,VLOOKUP(V10,Tabel_P_Ruang,4*$AH$4-1,0),"")</f>
        <v>21</v>
      </c>
      <c r="X18" s="543"/>
      <c r="Y18" s="543"/>
      <c r="Z18" s="543"/>
      <c r="AA18" s="543"/>
      <c r="AB18" s="543"/>
      <c r="AC18" s="543"/>
      <c r="AD18" s="209"/>
      <c r="AE18" s="209"/>
      <c r="AF18" s="228"/>
      <c r="AG18" s="68"/>
      <c r="AH18" s="68"/>
      <c r="AI18" s="68"/>
      <c r="AJ18" s="68"/>
    </row>
    <row r="19" spans="1:36" ht="11.25" customHeight="1" x14ac:dyDescent="0.3">
      <c r="A19" s="85"/>
      <c r="B19" s="234"/>
      <c r="C19" s="543" t="str">
        <f>IF(VLOOKUP(B10,Tabel_P_Ruang,4*$AH$4,0)&lt;&gt;0,VLOOKUP(B10,Tabel_P_Ruang,4*$AH$4,0),"")</f>
        <v>KHAIRUL SALEH</v>
      </c>
      <c r="D19" s="543"/>
      <c r="E19" s="543"/>
      <c r="F19" s="543"/>
      <c r="G19" s="543"/>
      <c r="H19" s="543"/>
      <c r="I19" s="543"/>
      <c r="J19" s="209"/>
      <c r="K19" s="209"/>
      <c r="L19" s="234"/>
      <c r="M19" s="543" t="str">
        <f>IF(VLOOKUP(L10,Tabel_P_Ruang,4*$AH$4,0)&lt;&gt;0,VLOOKUP(L10,Tabel_P_Ruang,4*$AH$4,0),"")</f>
        <v>RIFKA AQILAH ZAHRA</v>
      </c>
      <c r="N19" s="543"/>
      <c r="O19" s="543"/>
      <c r="P19" s="543"/>
      <c r="Q19" s="543"/>
      <c r="R19" s="543"/>
      <c r="S19" s="543"/>
      <c r="T19" s="209"/>
      <c r="U19" s="209"/>
      <c r="V19" s="234"/>
      <c r="W19" s="543" t="str">
        <f>IF(VLOOKUP(V10,Tabel_P_Ruang,4*$AH$4,0)&lt;&gt;0,VLOOKUP(V10,Tabel_P_Ruang,4*$AH$4,0),"")</f>
        <v>M. ALBI FACHRIAN</v>
      </c>
      <c r="X19" s="543"/>
      <c r="Y19" s="543"/>
      <c r="Z19" s="543"/>
      <c r="AA19" s="543"/>
      <c r="AB19" s="543"/>
      <c r="AC19" s="543"/>
      <c r="AD19" s="209"/>
      <c r="AE19" s="209"/>
      <c r="AF19" s="228"/>
      <c r="AG19" s="68"/>
      <c r="AH19" s="68"/>
      <c r="AI19" s="68"/>
      <c r="AJ19" s="68"/>
    </row>
    <row r="20" spans="1:36" ht="11.25" customHeight="1" x14ac:dyDescent="0.3">
      <c r="A20" s="85"/>
      <c r="B20" s="234"/>
      <c r="C20" s="209"/>
      <c r="D20" s="209"/>
      <c r="E20" s="209"/>
      <c r="F20" s="209"/>
      <c r="G20" s="209"/>
      <c r="H20" s="209"/>
      <c r="I20" s="209"/>
      <c r="J20" s="209"/>
      <c r="K20" s="209"/>
      <c r="L20" s="234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28"/>
      <c r="AG20" s="68"/>
      <c r="AH20" s="68"/>
      <c r="AI20" s="68"/>
      <c r="AJ20" s="68"/>
    </row>
    <row r="21" spans="1:36" ht="11.25" customHeight="1" x14ac:dyDescent="0.3">
      <c r="A21" s="85"/>
      <c r="B21" s="234"/>
      <c r="C21" s="209"/>
      <c r="D21" s="209"/>
      <c r="E21" s="209"/>
      <c r="F21" s="209"/>
      <c r="G21" s="209"/>
      <c r="H21" s="209"/>
      <c r="I21" s="209"/>
      <c r="J21" s="209"/>
      <c r="K21" s="209"/>
      <c r="L21" s="234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28"/>
      <c r="AG21" s="68"/>
      <c r="AH21" s="68"/>
      <c r="AI21" s="68"/>
      <c r="AJ21" s="68"/>
    </row>
    <row r="22" spans="1:36" ht="11.25" customHeight="1" x14ac:dyDescent="0.3">
      <c r="A22" s="85"/>
      <c r="B22" s="234"/>
      <c r="C22" s="209"/>
      <c r="D22" s="209"/>
      <c r="E22" s="209"/>
      <c r="F22" s="209"/>
      <c r="G22" s="209"/>
      <c r="H22" s="209"/>
      <c r="I22" s="209"/>
      <c r="J22" s="209"/>
      <c r="K22" s="209"/>
      <c r="L22" s="234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34"/>
      <c r="C23" s="209"/>
      <c r="D23" s="209"/>
      <c r="E23" s="209"/>
      <c r="F23" s="209"/>
      <c r="G23" s="209"/>
      <c r="H23" s="209"/>
      <c r="I23" s="209"/>
      <c r="J23" s="209"/>
      <c r="K23" s="209"/>
      <c r="L23" s="234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28"/>
      <c r="AG23" s="68"/>
      <c r="AH23" s="68"/>
      <c r="AI23" s="68"/>
      <c r="AJ23" s="68"/>
    </row>
    <row r="24" spans="1:36" ht="11.25" customHeight="1" x14ac:dyDescent="0.3">
      <c r="A24" s="85"/>
      <c r="B24" s="234"/>
      <c r="C24" s="209"/>
      <c r="D24" s="209"/>
      <c r="E24" s="209"/>
      <c r="F24" s="209"/>
      <c r="G24" s="209"/>
      <c r="H24" s="209"/>
      <c r="I24" s="209"/>
      <c r="J24" s="209"/>
      <c r="K24" s="209"/>
      <c r="L24" s="234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28"/>
      <c r="AG24" s="68"/>
      <c r="AH24" s="241" t="s">
        <v>106</v>
      </c>
      <c r="AI24" s="242" t="s">
        <v>110</v>
      </c>
      <c r="AJ24" s="68"/>
    </row>
    <row r="25" spans="1:36" ht="11.25" customHeight="1" x14ac:dyDescent="0.3">
      <c r="A25" s="85"/>
      <c r="B25" s="234"/>
      <c r="C25" s="209"/>
      <c r="D25" s="209"/>
      <c r="E25" s="209"/>
      <c r="F25" s="209"/>
      <c r="G25" s="209"/>
      <c r="H25" s="209"/>
      <c r="I25" s="209"/>
      <c r="J25" s="209"/>
      <c r="K25" s="209"/>
      <c r="L25" s="234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28"/>
      <c r="AG25" s="68"/>
      <c r="AH25" s="242"/>
      <c r="AI25" s="242"/>
      <c r="AJ25" s="68"/>
    </row>
    <row r="26" spans="1:36" ht="11.25" customHeight="1" x14ac:dyDescent="0.3">
      <c r="A26" s="85"/>
      <c r="B26" s="234"/>
      <c r="C26" s="209"/>
      <c r="D26" s="209"/>
      <c r="E26" s="209"/>
      <c r="F26" s="209"/>
      <c r="G26" s="209"/>
      <c r="H26" s="209"/>
      <c r="I26" s="209"/>
      <c r="J26" s="209"/>
      <c r="K26" s="209"/>
      <c r="L26" s="234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28"/>
      <c r="AG26" s="68"/>
      <c r="AH26" s="242"/>
      <c r="AI26" s="242"/>
      <c r="AJ26" s="68"/>
    </row>
    <row r="27" spans="1:36" ht="11.25" customHeight="1" x14ac:dyDescent="0.3">
      <c r="A27" s="85"/>
      <c r="B27" s="234"/>
      <c r="C27" s="209"/>
      <c r="D27" s="209"/>
      <c r="E27" s="209"/>
      <c r="F27" s="209"/>
      <c r="G27" s="209"/>
      <c r="H27" s="209"/>
      <c r="I27" s="209"/>
      <c r="J27" s="209"/>
      <c r="K27" s="209"/>
      <c r="L27" s="234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28"/>
      <c r="AG27" s="68"/>
      <c r="AH27" s="242"/>
      <c r="AI27" s="242"/>
      <c r="AJ27" s="68"/>
    </row>
    <row r="28" spans="1:36" ht="11.25" customHeight="1" x14ac:dyDescent="0.3">
      <c r="A28" s="85"/>
      <c r="B28" s="234"/>
      <c r="C28" s="209"/>
      <c r="D28" s="209"/>
      <c r="E28" s="209"/>
      <c r="F28" s="209"/>
      <c r="G28" s="209"/>
      <c r="H28" s="209"/>
      <c r="I28" s="209"/>
      <c r="J28" s="209"/>
      <c r="K28" s="209"/>
      <c r="L28" s="234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09"/>
      <c r="AE28" s="209"/>
      <c r="AF28" s="228"/>
      <c r="AG28" s="68"/>
      <c r="AH28" s="243"/>
      <c r="AI28" s="243"/>
      <c r="AJ28" s="68"/>
    </row>
    <row r="29" spans="1:36" ht="11.25" customHeight="1" x14ac:dyDescent="0.3">
      <c r="A29" s="85"/>
      <c r="B29" s="234">
        <f>IF(Dt_Pemb_R!$C$6="Kanan ke Kiri",VALUE(MID($AH43,1,2)),VALUE(MID($AI43,1,2)))</f>
        <v>6</v>
      </c>
      <c r="C29" s="233"/>
      <c r="D29" s="534"/>
      <c r="E29" s="535"/>
      <c r="F29" s="535"/>
      <c r="G29" s="535"/>
      <c r="H29" s="536"/>
      <c r="I29" s="209"/>
      <c r="J29" s="209"/>
      <c r="K29" s="209"/>
      <c r="L29" s="234">
        <f>IF(Dt_Pemb_R!$C$6="Kanan ke Kiri",VALUE(MID($AH43,3,2)),VALUE(MID($AI43,3,2)))</f>
        <v>5</v>
      </c>
      <c r="M29" s="209"/>
      <c r="N29" s="534"/>
      <c r="O29" s="535"/>
      <c r="P29" s="535"/>
      <c r="Q29" s="535"/>
      <c r="R29" s="536"/>
      <c r="S29" s="209"/>
      <c r="T29" s="209"/>
      <c r="U29" s="209"/>
      <c r="V29" s="234">
        <f>IF(Dt_Pemb_R!$C$6="Kanan ke Kiri",VALUE(MID($AH43,5,2)),VALUE(MID($AI43,5,2)))</f>
        <v>4</v>
      </c>
      <c r="W29" s="209"/>
      <c r="X29" s="534"/>
      <c r="Y29" s="535"/>
      <c r="Z29" s="535"/>
      <c r="AA29" s="535"/>
      <c r="AB29" s="536"/>
      <c r="AC29" s="209"/>
      <c r="AD29" s="209"/>
      <c r="AE29" s="209"/>
      <c r="AF29" s="228"/>
      <c r="AG29" s="68"/>
      <c r="AH29" s="243"/>
      <c r="AI29" s="243"/>
      <c r="AJ29" s="68"/>
    </row>
    <row r="30" spans="1:36" ht="11.25" customHeight="1" x14ac:dyDescent="0.3">
      <c r="A30" s="85"/>
      <c r="B30" s="234"/>
      <c r="C30" s="209"/>
      <c r="D30" s="537"/>
      <c r="E30" s="538"/>
      <c r="F30" s="538"/>
      <c r="G30" s="538"/>
      <c r="H30" s="539"/>
      <c r="I30" s="209"/>
      <c r="J30" s="209"/>
      <c r="K30" s="209"/>
      <c r="L30" s="234"/>
      <c r="M30" s="209"/>
      <c r="N30" s="537"/>
      <c r="O30" s="538"/>
      <c r="P30" s="538"/>
      <c r="Q30" s="538"/>
      <c r="R30" s="539"/>
      <c r="S30" s="209"/>
      <c r="T30" s="209"/>
      <c r="U30" s="209"/>
      <c r="V30" s="234"/>
      <c r="W30" s="209"/>
      <c r="X30" s="537"/>
      <c r="Y30" s="538"/>
      <c r="Z30" s="538"/>
      <c r="AA30" s="538"/>
      <c r="AB30" s="539"/>
      <c r="AC30" s="209"/>
      <c r="AD30" s="209"/>
      <c r="AE30" s="209"/>
      <c r="AF30" s="228"/>
      <c r="AG30" s="68"/>
      <c r="AH30" s="243"/>
      <c r="AI30" s="243"/>
      <c r="AJ30" s="68"/>
    </row>
    <row r="31" spans="1:36" ht="11.25" customHeight="1" x14ac:dyDescent="0.3">
      <c r="A31" s="85"/>
      <c r="B31" s="234"/>
      <c r="C31" s="209"/>
      <c r="D31" s="537"/>
      <c r="E31" s="538"/>
      <c r="F31" s="538"/>
      <c r="G31" s="538"/>
      <c r="H31" s="539"/>
      <c r="I31" s="209"/>
      <c r="J31" s="209"/>
      <c r="K31" s="209"/>
      <c r="L31" s="234"/>
      <c r="M31" s="209"/>
      <c r="N31" s="537"/>
      <c r="O31" s="538"/>
      <c r="P31" s="538"/>
      <c r="Q31" s="538"/>
      <c r="R31" s="539"/>
      <c r="S31" s="209"/>
      <c r="T31" s="209"/>
      <c r="U31" s="209"/>
      <c r="V31" s="234"/>
      <c r="W31" s="209"/>
      <c r="X31" s="537"/>
      <c r="Y31" s="538"/>
      <c r="Z31" s="538"/>
      <c r="AA31" s="538"/>
      <c r="AB31" s="539"/>
      <c r="AC31" s="209"/>
      <c r="AD31" s="209"/>
      <c r="AE31" s="209"/>
      <c r="AF31" s="228"/>
      <c r="AG31" s="68"/>
      <c r="AH31" s="243"/>
      <c r="AI31" s="243"/>
      <c r="AJ31" s="68"/>
    </row>
    <row r="32" spans="1:36" ht="11.25" customHeight="1" x14ac:dyDescent="0.3">
      <c r="A32" s="85"/>
      <c r="B32" s="234"/>
      <c r="C32" s="209"/>
      <c r="D32" s="537"/>
      <c r="E32" s="538"/>
      <c r="F32" s="538"/>
      <c r="G32" s="538"/>
      <c r="H32" s="539"/>
      <c r="I32" s="209"/>
      <c r="J32" s="209"/>
      <c r="K32" s="209"/>
      <c r="L32" s="234"/>
      <c r="M32" s="209"/>
      <c r="N32" s="537"/>
      <c r="O32" s="538"/>
      <c r="P32" s="538"/>
      <c r="Q32" s="538"/>
      <c r="R32" s="539"/>
      <c r="S32" s="209"/>
      <c r="T32" s="209"/>
      <c r="U32" s="209"/>
      <c r="V32" s="234"/>
      <c r="W32" s="209"/>
      <c r="X32" s="537"/>
      <c r="Y32" s="538"/>
      <c r="Z32" s="538"/>
      <c r="AA32" s="538"/>
      <c r="AB32" s="539"/>
      <c r="AC32" s="209"/>
      <c r="AD32" s="209"/>
      <c r="AE32" s="209"/>
      <c r="AF32" s="228"/>
      <c r="AG32" s="68"/>
      <c r="AH32" s="243"/>
      <c r="AI32" s="243"/>
      <c r="AJ32" s="68"/>
    </row>
    <row r="33" spans="1:36" ht="11.25" customHeight="1" x14ac:dyDescent="0.3">
      <c r="A33" s="85"/>
      <c r="B33" s="234"/>
      <c r="C33" s="209"/>
      <c r="D33" s="537"/>
      <c r="E33" s="538"/>
      <c r="F33" s="538"/>
      <c r="G33" s="538"/>
      <c r="H33" s="539"/>
      <c r="I33" s="209"/>
      <c r="J33" s="209"/>
      <c r="K33" s="209"/>
      <c r="L33" s="234"/>
      <c r="M33" s="209"/>
      <c r="N33" s="537"/>
      <c r="O33" s="538"/>
      <c r="P33" s="538"/>
      <c r="Q33" s="538"/>
      <c r="R33" s="539"/>
      <c r="S33" s="209"/>
      <c r="T33" s="209"/>
      <c r="U33" s="209"/>
      <c r="V33" s="234"/>
      <c r="W33" s="209"/>
      <c r="X33" s="537"/>
      <c r="Y33" s="538"/>
      <c r="Z33" s="538"/>
      <c r="AA33" s="538"/>
      <c r="AB33" s="539"/>
      <c r="AC33" s="209"/>
      <c r="AD33" s="209"/>
      <c r="AE33" s="209"/>
      <c r="AF33" s="228"/>
      <c r="AG33" s="68"/>
      <c r="AH33" s="243"/>
      <c r="AI33" s="243"/>
      <c r="AJ33" s="68"/>
    </row>
    <row r="34" spans="1:36" ht="11.25" customHeight="1" x14ac:dyDescent="0.3">
      <c r="A34" s="85"/>
      <c r="B34" s="234"/>
      <c r="C34" s="209"/>
      <c r="D34" s="537"/>
      <c r="E34" s="538"/>
      <c r="F34" s="538"/>
      <c r="G34" s="538"/>
      <c r="H34" s="539"/>
      <c r="I34" s="209"/>
      <c r="J34" s="209"/>
      <c r="K34" s="209"/>
      <c r="L34" s="234"/>
      <c r="M34" s="209"/>
      <c r="N34" s="537"/>
      <c r="O34" s="538"/>
      <c r="P34" s="538"/>
      <c r="Q34" s="538"/>
      <c r="R34" s="539"/>
      <c r="S34" s="209"/>
      <c r="T34" s="209"/>
      <c r="U34" s="209"/>
      <c r="V34" s="234"/>
      <c r="W34" s="209"/>
      <c r="X34" s="537"/>
      <c r="Y34" s="538"/>
      <c r="Z34" s="538"/>
      <c r="AA34" s="538"/>
      <c r="AB34" s="539"/>
      <c r="AC34" s="209"/>
      <c r="AD34" s="209"/>
      <c r="AE34" s="209"/>
      <c r="AF34" s="228"/>
      <c r="AG34" s="68"/>
      <c r="AH34" s="243"/>
      <c r="AI34" s="243"/>
      <c r="AJ34" s="68"/>
    </row>
    <row r="35" spans="1:36" ht="11.25" customHeight="1" x14ac:dyDescent="0.3">
      <c r="A35" s="85"/>
      <c r="B35" s="236"/>
      <c r="C35" s="222"/>
      <c r="D35" s="537"/>
      <c r="E35" s="538"/>
      <c r="F35" s="538"/>
      <c r="G35" s="538"/>
      <c r="H35" s="539"/>
      <c r="I35" s="209"/>
      <c r="J35" s="209"/>
      <c r="K35" s="209"/>
      <c r="L35" s="234"/>
      <c r="M35" s="222"/>
      <c r="N35" s="537"/>
      <c r="O35" s="538"/>
      <c r="P35" s="538"/>
      <c r="Q35" s="538"/>
      <c r="R35" s="539"/>
      <c r="S35" s="209"/>
      <c r="T35" s="209"/>
      <c r="U35" s="209"/>
      <c r="V35" s="234"/>
      <c r="W35" s="222"/>
      <c r="X35" s="537"/>
      <c r="Y35" s="538"/>
      <c r="Z35" s="538"/>
      <c r="AA35" s="538"/>
      <c r="AB35" s="539"/>
      <c r="AC35" s="209"/>
      <c r="AD35" s="209"/>
      <c r="AE35" s="209"/>
      <c r="AF35" s="228"/>
      <c r="AG35" s="68"/>
      <c r="AH35" s="243"/>
      <c r="AI35" s="243"/>
      <c r="AJ35" s="68"/>
    </row>
    <row r="36" spans="1:36" ht="11.25" customHeight="1" x14ac:dyDescent="0.3">
      <c r="A36" s="85"/>
      <c r="B36" s="234"/>
      <c r="C36" s="209"/>
      <c r="D36" s="540"/>
      <c r="E36" s="541"/>
      <c r="F36" s="541"/>
      <c r="G36" s="541"/>
      <c r="H36" s="542"/>
      <c r="I36" s="209"/>
      <c r="J36" s="209"/>
      <c r="K36" s="209"/>
      <c r="L36" s="234"/>
      <c r="M36" s="209"/>
      <c r="N36" s="540"/>
      <c r="O36" s="541"/>
      <c r="P36" s="541"/>
      <c r="Q36" s="541"/>
      <c r="R36" s="542"/>
      <c r="S36" s="209"/>
      <c r="T36" s="209"/>
      <c r="U36" s="209"/>
      <c r="V36" s="234"/>
      <c r="W36" s="209"/>
      <c r="X36" s="540"/>
      <c r="Y36" s="541"/>
      <c r="Z36" s="541"/>
      <c r="AA36" s="541"/>
      <c r="AB36" s="542"/>
      <c r="AC36" s="209"/>
      <c r="AD36" s="209"/>
      <c r="AE36" s="209"/>
      <c r="AF36" s="228"/>
      <c r="AG36" s="68"/>
      <c r="AH36" s="243"/>
      <c r="AI36" s="243"/>
      <c r="AJ36" s="68"/>
    </row>
    <row r="37" spans="1:36" ht="11.25" customHeight="1" x14ac:dyDescent="0.3">
      <c r="A37" s="85"/>
      <c r="B37" s="234"/>
      <c r="C37" s="543" t="str">
        <f>IF(VLOOKUP(B29,Tabel_P_Ruang,4*$AH$4-1,0)&lt;&gt;0,VLOOKUP(B29,Tabel_P_Ruang,4*$AH$4-1,0),"")</f>
        <v>12</v>
      </c>
      <c r="D37" s="543"/>
      <c r="E37" s="543"/>
      <c r="F37" s="543"/>
      <c r="G37" s="543"/>
      <c r="H37" s="543"/>
      <c r="I37" s="543"/>
      <c r="J37" s="209"/>
      <c r="K37" s="209"/>
      <c r="L37" s="234"/>
      <c r="M37" s="543" t="str">
        <f>IF(VLOOKUP(L29,Tabel_P_Ruang,4*$AH$4-1,0)&lt;&gt;0,VLOOKUP(L29,Tabel_P_Ruang,4*$AH$4-1,0),"")</f>
        <v>22</v>
      </c>
      <c r="N37" s="543"/>
      <c r="O37" s="543"/>
      <c r="P37" s="543"/>
      <c r="Q37" s="543"/>
      <c r="R37" s="543"/>
      <c r="S37" s="543"/>
      <c r="T37" s="209"/>
      <c r="U37" s="209"/>
      <c r="V37" s="234"/>
      <c r="W37" s="543" t="str">
        <f>IF(VLOOKUP(V29,Tabel_P_Ruang,4*$AH$4-1,0)&lt;&gt;0,VLOOKUP(V29,Tabel_P_Ruang,4*$AH$4-1,0),"")</f>
        <v>6</v>
      </c>
      <c r="X37" s="543"/>
      <c r="Y37" s="543"/>
      <c r="Z37" s="543"/>
      <c r="AA37" s="543"/>
      <c r="AB37" s="543"/>
      <c r="AC37" s="543"/>
      <c r="AD37" s="209"/>
      <c r="AE37" s="209"/>
      <c r="AF37" s="228"/>
      <c r="AG37" s="68"/>
      <c r="AH37" s="243"/>
      <c r="AI37" s="243"/>
      <c r="AJ37" s="68"/>
    </row>
    <row r="38" spans="1:36" ht="11.25" customHeight="1" x14ac:dyDescent="0.3">
      <c r="A38" s="85"/>
      <c r="B38" s="234"/>
      <c r="C38" s="543" t="str">
        <f>IF(VLOOKUP(B29,Tabel_P_Ruang,4*$AH$4,0)&lt;&gt;0,VLOOKUP(B29,Tabel_P_Ruang,4*$AH$4,0),"")</f>
        <v>YOZY ALIFATUN NISA</v>
      </c>
      <c r="D38" s="543"/>
      <c r="E38" s="543"/>
      <c r="F38" s="543"/>
      <c r="G38" s="543"/>
      <c r="H38" s="543"/>
      <c r="I38" s="543"/>
      <c r="J38" s="209"/>
      <c r="K38" s="209"/>
      <c r="L38" s="234"/>
      <c r="M38" s="543" t="str">
        <f>IF(VLOOKUP(L29,Tabel_P_Ruang,4*$AH$4,0)&lt;&gt;0,VLOOKUP(L29,Tabel_P_Ruang,4*$AH$4,0),"")</f>
        <v>M. FAQIH AL-GHIFARI</v>
      </c>
      <c r="N38" s="543"/>
      <c r="O38" s="543"/>
      <c r="P38" s="543"/>
      <c r="Q38" s="543"/>
      <c r="R38" s="543"/>
      <c r="S38" s="543"/>
      <c r="T38" s="209"/>
      <c r="U38" s="209"/>
      <c r="V38" s="234"/>
      <c r="W38" s="543" t="str">
        <f>IF(VLOOKUP(V29,Tabel_P_Ruang,4*$AH$4,0)&lt;&gt;0,VLOOKUP(V29,Tabel_P_Ruang,4*$AH$4,0),"")</f>
        <v>DZAKI RAMADHAN</v>
      </c>
      <c r="X38" s="543"/>
      <c r="Y38" s="543"/>
      <c r="Z38" s="543"/>
      <c r="AA38" s="543"/>
      <c r="AB38" s="543"/>
      <c r="AC38" s="543"/>
      <c r="AD38" s="209"/>
      <c r="AE38" s="209"/>
      <c r="AF38" s="228"/>
      <c r="AG38" s="68"/>
      <c r="AH38" s="243"/>
      <c r="AI38" s="243"/>
      <c r="AJ38" s="68"/>
    </row>
    <row r="39" spans="1:36" ht="11.25" customHeight="1" x14ac:dyDescent="0.3">
      <c r="A39" s="85"/>
      <c r="B39" s="234"/>
      <c r="C39" s="209"/>
      <c r="D39" s="209"/>
      <c r="E39" s="209"/>
      <c r="F39" s="209"/>
      <c r="G39" s="209"/>
      <c r="H39" s="209"/>
      <c r="I39" s="209"/>
      <c r="J39" s="209"/>
      <c r="K39" s="209"/>
      <c r="L39" s="234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28"/>
      <c r="AG39" s="68"/>
      <c r="AH39" s="243"/>
      <c r="AI39" s="243"/>
      <c r="AJ39" s="68"/>
    </row>
    <row r="40" spans="1:36" ht="11.25" customHeight="1" x14ac:dyDescent="0.3">
      <c r="A40" s="85"/>
      <c r="B40" s="234"/>
      <c r="C40" s="209"/>
      <c r="D40" s="209"/>
      <c r="E40" s="209"/>
      <c r="F40" s="209"/>
      <c r="G40" s="209"/>
      <c r="H40" s="209"/>
      <c r="I40" s="209"/>
      <c r="J40" s="209"/>
      <c r="K40" s="209"/>
      <c r="L40" s="234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28"/>
      <c r="AG40" s="68"/>
      <c r="AH40" s="243"/>
      <c r="AI40" s="243"/>
      <c r="AJ40" s="68"/>
    </row>
    <row r="41" spans="1:36" ht="11.25" customHeight="1" x14ac:dyDescent="0.3">
      <c r="A41" s="85"/>
      <c r="B41" s="234"/>
      <c r="C41" s="209"/>
      <c r="D41" s="209"/>
      <c r="E41" s="209"/>
      <c r="F41" s="209"/>
      <c r="G41" s="209"/>
      <c r="H41" s="209"/>
      <c r="I41" s="209"/>
      <c r="J41" s="209"/>
      <c r="K41" s="209"/>
      <c r="L41" s="234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28"/>
      <c r="AG41" s="68"/>
      <c r="AH41" s="243"/>
      <c r="AI41" s="243"/>
      <c r="AJ41" s="68"/>
    </row>
    <row r="42" spans="1:36" ht="11.25" customHeight="1" x14ac:dyDescent="0.3">
      <c r="A42" s="85"/>
      <c r="B42" s="234"/>
      <c r="C42" s="209"/>
      <c r="D42" s="209"/>
      <c r="E42" s="209"/>
      <c r="F42" s="209"/>
      <c r="G42" s="209"/>
      <c r="H42" s="209"/>
      <c r="I42" s="209"/>
      <c r="J42" s="209"/>
      <c r="K42" s="209"/>
      <c r="L42" s="234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28"/>
      <c r="AG42" s="68"/>
      <c r="AH42" s="243"/>
      <c r="AI42" s="243"/>
      <c r="AJ42" s="68"/>
    </row>
    <row r="43" spans="1:36" ht="11.25" customHeight="1" x14ac:dyDescent="0.3">
      <c r="A43" s="85"/>
      <c r="B43" s="234"/>
      <c r="C43" s="209"/>
      <c r="D43" s="209"/>
      <c r="E43" s="209"/>
      <c r="F43" s="209"/>
      <c r="G43" s="209"/>
      <c r="H43" s="209"/>
      <c r="I43" s="209"/>
      <c r="J43" s="209"/>
      <c r="K43" s="209"/>
      <c r="L43" s="234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28"/>
      <c r="AG43" s="68"/>
      <c r="AH43" s="242" t="s">
        <v>108</v>
      </c>
      <c r="AI43" s="242" t="s">
        <v>111</v>
      </c>
      <c r="AJ43" s="68"/>
    </row>
    <row r="44" spans="1:36" ht="11.25" customHeight="1" x14ac:dyDescent="0.3">
      <c r="A44" s="85"/>
      <c r="B44" s="234"/>
      <c r="C44" s="209"/>
      <c r="D44" s="209"/>
      <c r="E44" s="209"/>
      <c r="F44" s="209"/>
      <c r="G44" s="209"/>
      <c r="H44" s="209"/>
      <c r="I44" s="209"/>
      <c r="J44" s="209"/>
      <c r="K44" s="209"/>
      <c r="L44" s="234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28"/>
      <c r="AG44" s="68"/>
      <c r="AH44" s="243"/>
      <c r="AI44" s="243"/>
      <c r="AJ44" s="68"/>
    </row>
    <row r="45" spans="1:36" ht="11.25" customHeight="1" x14ac:dyDescent="0.3">
      <c r="A45" s="85"/>
      <c r="B45" s="234"/>
      <c r="C45" s="209"/>
      <c r="D45" s="209"/>
      <c r="E45" s="209"/>
      <c r="F45" s="209"/>
      <c r="G45" s="209"/>
      <c r="H45" s="209"/>
      <c r="I45" s="209"/>
      <c r="J45" s="209"/>
      <c r="K45" s="209"/>
      <c r="L45" s="234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28"/>
      <c r="AG45" s="68"/>
      <c r="AH45" s="243"/>
      <c r="AI45" s="243"/>
      <c r="AJ45" s="68"/>
    </row>
    <row r="46" spans="1:36" ht="11.25" customHeight="1" x14ac:dyDescent="0.3">
      <c r="A46" s="85"/>
      <c r="B46" s="234"/>
      <c r="C46" s="209"/>
      <c r="D46" s="209"/>
      <c r="E46" s="209"/>
      <c r="F46" s="209"/>
      <c r="G46" s="209"/>
      <c r="H46" s="209"/>
      <c r="I46" s="209"/>
      <c r="J46" s="209"/>
      <c r="K46" s="209"/>
      <c r="L46" s="234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28"/>
      <c r="AG46" s="68"/>
      <c r="AH46" s="243"/>
      <c r="AI46" s="243"/>
      <c r="AJ46" s="68"/>
    </row>
    <row r="47" spans="1:36" ht="11.25" customHeight="1" x14ac:dyDescent="0.3">
      <c r="A47" s="85"/>
      <c r="B47" s="234"/>
      <c r="C47" s="209"/>
      <c r="D47" s="209"/>
      <c r="E47" s="209"/>
      <c r="F47" s="209"/>
      <c r="G47" s="209"/>
      <c r="H47" s="209"/>
      <c r="I47" s="209"/>
      <c r="J47" s="209"/>
      <c r="K47" s="209"/>
      <c r="L47" s="234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28"/>
      <c r="AG47" s="68"/>
      <c r="AH47" s="243"/>
      <c r="AI47" s="243"/>
      <c r="AJ47" s="68"/>
    </row>
    <row r="48" spans="1:36" ht="11.25" customHeight="1" x14ac:dyDescent="0.3">
      <c r="A48" s="85"/>
      <c r="B48" s="234">
        <f>IF(Dt_Pemb_R!$C$6="Kanan ke Kiri",VALUE(MID($AH62,1,2)),VALUE(MID($AI62,1,2)))</f>
        <v>7</v>
      </c>
      <c r="C48" s="233"/>
      <c r="D48" s="534"/>
      <c r="E48" s="535"/>
      <c r="F48" s="535"/>
      <c r="G48" s="535"/>
      <c r="H48" s="536"/>
      <c r="I48" s="209"/>
      <c r="J48" s="209"/>
      <c r="K48" s="209"/>
      <c r="L48" s="234">
        <f>IF(Dt_Pemb_R!$C$6="Kanan ke Kiri",VALUE(MID($AH62,3,2)),VALUE(MID($AI62,3,2)))</f>
        <v>8</v>
      </c>
      <c r="M48" s="209"/>
      <c r="N48" s="534"/>
      <c r="O48" s="535"/>
      <c r="P48" s="535"/>
      <c r="Q48" s="535"/>
      <c r="R48" s="536"/>
      <c r="S48" s="209"/>
      <c r="T48" s="209"/>
      <c r="U48" s="209"/>
      <c r="V48" s="234">
        <f>IF(Dt_Pemb_R!$C$6="Kanan ke Kiri",VALUE(MID($AH62,5,2)),VALUE(MID($AI62,5,2)))</f>
        <v>9</v>
      </c>
      <c r="W48" s="209"/>
      <c r="X48" s="534"/>
      <c r="Y48" s="535"/>
      <c r="Z48" s="535"/>
      <c r="AA48" s="535"/>
      <c r="AB48" s="536"/>
      <c r="AC48" s="209"/>
      <c r="AD48" s="209"/>
      <c r="AE48" s="209"/>
      <c r="AF48" s="228"/>
      <c r="AG48" s="68"/>
      <c r="AH48" s="243"/>
      <c r="AI48" s="243"/>
      <c r="AJ48" s="68"/>
    </row>
    <row r="49" spans="1:36" ht="11.25" customHeight="1" x14ac:dyDescent="0.3">
      <c r="A49" s="85"/>
      <c r="B49" s="234"/>
      <c r="C49" s="209"/>
      <c r="D49" s="537"/>
      <c r="E49" s="538"/>
      <c r="F49" s="538"/>
      <c r="G49" s="538"/>
      <c r="H49" s="539"/>
      <c r="I49" s="209"/>
      <c r="J49" s="209"/>
      <c r="K49" s="209"/>
      <c r="L49" s="234"/>
      <c r="M49" s="209"/>
      <c r="N49" s="537"/>
      <c r="O49" s="538"/>
      <c r="P49" s="538"/>
      <c r="Q49" s="538"/>
      <c r="R49" s="539"/>
      <c r="S49" s="209"/>
      <c r="T49" s="209"/>
      <c r="U49" s="209"/>
      <c r="V49" s="234"/>
      <c r="W49" s="209"/>
      <c r="X49" s="537"/>
      <c r="Y49" s="538"/>
      <c r="Z49" s="538"/>
      <c r="AA49" s="538"/>
      <c r="AB49" s="539"/>
      <c r="AC49" s="209"/>
      <c r="AD49" s="209"/>
      <c r="AE49" s="209"/>
      <c r="AF49" s="228"/>
      <c r="AG49" s="68"/>
      <c r="AH49" s="243"/>
      <c r="AI49" s="243"/>
      <c r="AJ49" s="68"/>
    </row>
    <row r="50" spans="1:36" ht="11.25" customHeight="1" x14ac:dyDescent="0.3">
      <c r="A50" s="85"/>
      <c r="B50" s="234"/>
      <c r="C50" s="209"/>
      <c r="D50" s="537"/>
      <c r="E50" s="538"/>
      <c r="F50" s="538"/>
      <c r="G50" s="538"/>
      <c r="H50" s="539"/>
      <c r="I50" s="209"/>
      <c r="J50" s="209"/>
      <c r="K50" s="209"/>
      <c r="L50" s="234"/>
      <c r="M50" s="209"/>
      <c r="N50" s="537"/>
      <c r="O50" s="538"/>
      <c r="P50" s="538"/>
      <c r="Q50" s="538"/>
      <c r="R50" s="539"/>
      <c r="S50" s="209"/>
      <c r="T50" s="209"/>
      <c r="U50" s="209"/>
      <c r="V50" s="234"/>
      <c r="W50" s="209"/>
      <c r="X50" s="537"/>
      <c r="Y50" s="538"/>
      <c r="Z50" s="538"/>
      <c r="AA50" s="538"/>
      <c r="AB50" s="539"/>
      <c r="AC50" s="209"/>
      <c r="AD50" s="209"/>
      <c r="AE50" s="209"/>
      <c r="AF50" s="228"/>
      <c r="AG50" s="68"/>
      <c r="AH50" s="243"/>
      <c r="AI50" s="243"/>
      <c r="AJ50" s="68"/>
    </row>
    <row r="51" spans="1:36" ht="11.25" customHeight="1" x14ac:dyDescent="0.3">
      <c r="A51" s="85"/>
      <c r="B51" s="234"/>
      <c r="C51" s="209"/>
      <c r="D51" s="537"/>
      <c r="E51" s="538"/>
      <c r="F51" s="538"/>
      <c r="G51" s="538"/>
      <c r="H51" s="539"/>
      <c r="I51" s="209"/>
      <c r="J51" s="209"/>
      <c r="K51" s="209"/>
      <c r="L51" s="234"/>
      <c r="M51" s="209"/>
      <c r="N51" s="537"/>
      <c r="O51" s="538"/>
      <c r="P51" s="538"/>
      <c r="Q51" s="538"/>
      <c r="R51" s="539"/>
      <c r="S51" s="209"/>
      <c r="T51" s="209"/>
      <c r="U51" s="209"/>
      <c r="V51" s="234"/>
      <c r="W51" s="209"/>
      <c r="X51" s="537"/>
      <c r="Y51" s="538"/>
      <c r="Z51" s="538"/>
      <c r="AA51" s="538"/>
      <c r="AB51" s="539"/>
      <c r="AC51" s="209"/>
      <c r="AD51" s="209"/>
      <c r="AE51" s="209"/>
      <c r="AF51" s="228"/>
      <c r="AG51" s="68"/>
      <c r="AH51" s="243"/>
      <c r="AI51" s="243"/>
      <c r="AJ51" s="68"/>
    </row>
    <row r="52" spans="1:36" ht="11.25" customHeight="1" x14ac:dyDescent="0.3">
      <c r="A52" s="85"/>
      <c r="B52" s="234"/>
      <c r="C52" s="209"/>
      <c r="D52" s="537"/>
      <c r="E52" s="538"/>
      <c r="F52" s="538"/>
      <c r="G52" s="538"/>
      <c r="H52" s="539"/>
      <c r="I52" s="209"/>
      <c r="J52" s="209"/>
      <c r="K52" s="209"/>
      <c r="L52" s="234"/>
      <c r="M52" s="209"/>
      <c r="N52" s="537"/>
      <c r="O52" s="538"/>
      <c r="P52" s="538"/>
      <c r="Q52" s="538"/>
      <c r="R52" s="539"/>
      <c r="S52" s="209"/>
      <c r="T52" s="209"/>
      <c r="U52" s="209"/>
      <c r="V52" s="234"/>
      <c r="W52" s="209"/>
      <c r="X52" s="537"/>
      <c r="Y52" s="538"/>
      <c r="Z52" s="538"/>
      <c r="AA52" s="538"/>
      <c r="AB52" s="539"/>
      <c r="AC52" s="209"/>
      <c r="AD52" s="209"/>
      <c r="AE52" s="209"/>
      <c r="AF52" s="228"/>
      <c r="AG52" s="68"/>
      <c r="AH52" s="243"/>
      <c r="AI52" s="243"/>
      <c r="AJ52" s="68"/>
    </row>
    <row r="53" spans="1:36" ht="11.25" customHeight="1" x14ac:dyDescent="0.3">
      <c r="A53" s="85"/>
      <c r="B53" s="234"/>
      <c r="C53" s="209"/>
      <c r="D53" s="537"/>
      <c r="E53" s="538"/>
      <c r="F53" s="538"/>
      <c r="G53" s="538"/>
      <c r="H53" s="539"/>
      <c r="I53" s="209"/>
      <c r="J53" s="209"/>
      <c r="K53" s="209"/>
      <c r="L53" s="234"/>
      <c r="M53" s="209"/>
      <c r="N53" s="537"/>
      <c r="O53" s="538"/>
      <c r="P53" s="538"/>
      <c r="Q53" s="538"/>
      <c r="R53" s="539"/>
      <c r="S53" s="209"/>
      <c r="T53" s="209"/>
      <c r="U53" s="209"/>
      <c r="V53" s="234"/>
      <c r="W53" s="209"/>
      <c r="X53" s="537"/>
      <c r="Y53" s="538"/>
      <c r="Z53" s="538"/>
      <c r="AA53" s="538"/>
      <c r="AB53" s="539"/>
      <c r="AC53" s="209"/>
      <c r="AD53" s="209"/>
      <c r="AE53" s="209"/>
      <c r="AF53" s="228"/>
      <c r="AG53" s="68"/>
      <c r="AH53" s="243"/>
      <c r="AI53" s="243"/>
      <c r="AJ53" s="68"/>
    </row>
    <row r="54" spans="1:36" ht="11.25" customHeight="1" x14ac:dyDescent="0.3">
      <c r="A54" s="85"/>
      <c r="B54" s="236"/>
      <c r="C54" s="222"/>
      <c r="D54" s="537"/>
      <c r="E54" s="538"/>
      <c r="F54" s="538"/>
      <c r="G54" s="538"/>
      <c r="H54" s="539"/>
      <c r="I54" s="209"/>
      <c r="J54" s="209"/>
      <c r="K54" s="209"/>
      <c r="L54" s="234"/>
      <c r="M54" s="222"/>
      <c r="N54" s="537"/>
      <c r="O54" s="538"/>
      <c r="P54" s="538"/>
      <c r="Q54" s="538"/>
      <c r="R54" s="539"/>
      <c r="S54" s="209"/>
      <c r="T54" s="209"/>
      <c r="U54" s="209"/>
      <c r="V54" s="234"/>
      <c r="W54" s="222"/>
      <c r="X54" s="537"/>
      <c r="Y54" s="538"/>
      <c r="Z54" s="538"/>
      <c r="AA54" s="538"/>
      <c r="AB54" s="539"/>
      <c r="AC54" s="209"/>
      <c r="AD54" s="209"/>
      <c r="AE54" s="209"/>
      <c r="AF54" s="228"/>
      <c r="AG54" s="68"/>
      <c r="AH54" s="243"/>
      <c r="AI54" s="243"/>
      <c r="AJ54" s="68"/>
    </row>
    <row r="55" spans="1:36" ht="11.25" customHeight="1" x14ac:dyDescent="0.3">
      <c r="A55" s="85"/>
      <c r="B55" s="234"/>
      <c r="C55" s="209"/>
      <c r="D55" s="540"/>
      <c r="E55" s="541"/>
      <c r="F55" s="541"/>
      <c r="G55" s="541"/>
      <c r="H55" s="542"/>
      <c r="I55" s="209"/>
      <c r="J55" s="209"/>
      <c r="K55" s="209"/>
      <c r="L55" s="234"/>
      <c r="M55" s="209"/>
      <c r="N55" s="540"/>
      <c r="O55" s="541"/>
      <c r="P55" s="541"/>
      <c r="Q55" s="541"/>
      <c r="R55" s="542"/>
      <c r="S55" s="209"/>
      <c r="T55" s="209"/>
      <c r="U55" s="209"/>
      <c r="V55" s="234"/>
      <c r="W55" s="209"/>
      <c r="X55" s="540"/>
      <c r="Y55" s="541"/>
      <c r="Z55" s="541"/>
      <c r="AA55" s="541"/>
      <c r="AB55" s="542"/>
      <c r="AC55" s="209"/>
      <c r="AD55" s="209"/>
      <c r="AE55" s="209"/>
      <c r="AF55" s="228"/>
      <c r="AG55" s="68"/>
      <c r="AH55" s="243"/>
      <c r="AI55" s="243"/>
      <c r="AJ55" s="68"/>
    </row>
    <row r="56" spans="1:36" ht="11.25" customHeight="1" x14ac:dyDescent="0.3">
      <c r="A56" s="85"/>
      <c r="B56" s="234"/>
      <c r="C56" s="543" t="str">
        <f>IF(VLOOKUP(B48,Tabel_P_Ruang,4*$AH$4-1,0)&lt;&gt;0,VLOOKUP(B48,Tabel_P_Ruang,4*$AH$4-1,0),"")</f>
        <v>28</v>
      </c>
      <c r="D56" s="543"/>
      <c r="E56" s="543"/>
      <c r="F56" s="543"/>
      <c r="G56" s="543"/>
      <c r="H56" s="543"/>
      <c r="I56" s="543"/>
      <c r="J56" s="209"/>
      <c r="K56" s="209"/>
      <c r="L56" s="234"/>
      <c r="M56" s="543" t="str">
        <f>IF(VLOOKUP(L48,Tabel_P_Ruang,4*$AH$4-1,0)&lt;&gt;0,VLOOKUP(L48,Tabel_P_Ruang,4*$AH$4-1,0),"")</f>
        <v>3</v>
      </c>
      <c r="N56" s="543"/>
      <c r="O56" s="543"/>
      <c r="P56" s="543"/>
      <c r="Q56" s="543"/>
      <c r="R56" s="543"/>
      <c r="S56" s="543"/>
      <c r="T56" s="209"/>
      <c r="U56" s="209"/>
      <c r="V56" s="234"/>
      <c r="W56" s="543" t="str">
        <f>IF(VLOOKUP(V48,Tabel_P_Ruang,4*$AH$4-1,0)&lt;&gt;0,VLOOKUP(V48,Tabel_P_Ruang,4*$AH$4-1,0),"")</f>
        <v>19</v>
      </c>
      <c r="X56" s="543"/>
      <c r="Y56" s="543"/>
      <c r="Z56" s="543"/>
      <c r="AA56" s="543"/>
      <c r="AB56" s="543"/>
      <c r="AC56" s="543"/>
      <c r="AD56" s="209"/>
      <c r="AE56" s="209"/>
      <c r="AF56" s="228"/>
      <c r="AG56" s="68"/>
      <c r="AH56" s="243"/>
      <c r="AI56" s="243"/>
      <c r="AJ56" s="68"/>
    </row>
    <row r="57" spans="1:36" ht="11.25" customHeight="1" x14ac:dyDescent="0.3">
      <c r="A57" s="85"/>
      <c r="B57" s="234"/>
      <c r="C57" s="543" t="str">
        <f>IF(VLOOKUP(B48,Tabel_P_Ruang,4*$AH$4,0)&lt;&gt;0,VLOOKUP(B48,Tabel_P_Ruang,4*$AH$4,0),"")</f>
        <v>Saskia Putri Nadilla</v>
      </c>
      <c r="D57" s="543"/>
      <c r="E57" s="543"/>
      <c r="F57" s="543"/>
      <c r="G57" s="543"/>
      <c r="H57" s="543"/>
      <c r="I57" s="543"/>
      <c r="J57" s="209"/>
      <c r="K57" s="209"/>
      <c r="L57" s="234"/>
      <c r="M57" s="543" t="str">
        <f>IF(VLOOKUP(L48,Tabel_P_Ruang,4*$AH$4,0)&lt;&gt;0,VLOOKUP(L48,Tabel_P_Ruang,4*$AH$4,0),"")</f>
        <v>ARZA ADELIA</v>
      </c>
      <c r="N57" s="543"/>
      <c r="O57" s="543"/>
      <c r="P57" s="543"/>
      <c r="Q57" s="543"/>
      <c r="R57" s="543"/>
      <c r="S57" s="543"/>
      <c r="T57" s="209"/>
      <c r="U57" s="209"/>
      <c r="V57" s="234"/>
      <c r="W57" s="543" t="str">
        <f>IF(VLOOKUP(V48,Tabel_P_Ruang,4*$AH$4,0)&lt;&gt;0,VLOOKUP(V48,Tabel_P_Ruang,4*$AH$4,0),"")</f>
        <v>JIRA SALZABILAH</v>
      </c>
      <c r="X57" s="543"/>
      <c r="Y57" s="543"/>
      <c r="Z57" s="543"/>
      <c r="AA57" s="543"/>
      <c r="AB57" s="543"/>
      <c r="AC57" s="543"/>
      <c r="AD57" s="209"/>
      <c r="AE57" s="209"/>
      <c r="AF57" s="228"/>
      <c r="AG57" s="68"/>
      <c r="AH57" s="243"/>
      <c r="AI57" s="243"/>
      <c r="AJ57" s="68"/>
    </row>
    <row r="58" spans="1:36" ht="11.25" customHeight="1" x14ac:dyDescent="0.3">
      <c r="A58" s="85"/>
      <c r="B58" s="234"/>
      <c r="C58" s="209"/>
      <c r="D58" s="209"/>
      <c r="E58" s="209"/>
      <c r="F58" s="209"/>
      <c r="G58" s="209"/>
      <c r="H58" s="209"/>
      <c r="I58" s="209"/>
      <c r="J58" s="209"/>
      <c r="K58" s="209"/>
      <c r="L58" s="234"/>
      <c r="M58" s="209"/>
      <c r="N58" s="209"/>
      <c r="O58" s="209"/>
      <c r="P58" s="209"/>
      <c r="Q58" s="209"/>
      <c r="R58" s="209"/>
      <c r="S58" s="209"/>
      <c r="T58" s="209"/>
      <c r="U58" s="209"/>
      <c r="V58" s="209"/>
      <c r="W58" s="209"/>
      <c r="X58" s="209"/>
      <c r="Y58" s="209"/>
      <c r="Z58" s="209"/>
      <c r="AA58" s="209"/>
      <c r="AB58" s="209"/>
      <c r="AC58" s="209"/>
      <c r="AD58" s="209"/>
      <c r="AE58" s="209"/>
      <c r="AF58" s="228"/>
      <c r="AG58" s="68"/>
      <c r="AH58" s="243"/>
      <c r="AI58" s="243"/>
      <c r="AJ58" s="68"/>
    </row>
    <row r="59" spans="1:36" ht="11.25" customHeight="1" x14ac:dyDescent="0.3">
      <c r="A59" s="85"/>
      <c r="B59" s="234"/>
      <c r="C59" s="209"/>
      <c r="D59" s="209"/>
      <c r="E59" s="209"/>
      <c r="F59" s="209"/>
      <c r="G59" s="209"/>
      <c r="H59" s="209"/>
      <c r="I59" s="209"/>
      <c r="J59" s="209"/>
      <c r="K59" s="209"/>
      <c r="L59" s="234"/>
      <c r="M59" s="209"/>
      <c r="N59" s="209"/>
      <c r="O59" s="209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09"/>
      <c r="AE59" s="209"/>
      <c r="AF59" s="228"/>
      <c r="AG59" s="68"/>
      <c r="AH59" s="243"/>
      <c r="AI59" s="243"/>
      <c r="AJ59" s="68"/>
    </row>
    <row r="60" spans="1:36" ht="11.25" customHeight="1" x14ac:dyDescent="0.3">
      <c r="A60" s="85"/>
      <c r="B60" s="234"/>
      <c r="C60" s="209"/>
      <c r="D60" s="209"/>
      <c r="E60" s="209"/>
      <c r="F60" s="209"/>
      <c r="G60" s="209"/>
      <c r="H60" s="209"/>
      <c r="I60" s="209"/>
      <c r="J60" s="209"/>
      <c r="K60" s="209"/>
      <c r="L60" s="234"/>
      <c r="M60" s="209"/>
      <c r="N60" s="209"/>
      <c r="O60" s="209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09"/>
      <c r="AE60" s="209"/>
      <c r="AF60" s="228"/>
      <c r="AG60" s="68"/>
      <c r="AH60" s="243"/>
      <c r="AI60" s="243"/>
      <c r="AJ60" s="68"/>
    </row>
    <row r="61" spans="1:36" ht="11.25" customHeight="1" x14ac:dyDescent="0.3">
      <c r="A61" s="85"/>
      <c r="B61" s="234"/>
      <c r="C61" s="209"/>
      <c r="D61" s="209"/>
      <c r="E61" s="209"/>
      <c r="F61" s="209"/>
      <c r="G61" s="209"/>
      <c r="H61" s="209"/>
      <c r="I61" s="209"/>
      <c r="J61" s="209"/>
      <c r="K61" s="209"/>
      <c r="L61" s="234"/>
      <c r="M61" s="209"/>
      <c r="N61" s="209"/>
      <c r="O61" s="209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09"/>
      <c r="AA61" s="209"/>
      <c r="AB61" s="209"/>
      <c r="AC61" s="209"/>
      <c r="AD61" s="209"/>
      <c r="AE61" s="209"/>
      <c r="AF61" s="228"/>
      <c r="AG61" s="68"/>
      <c r="AH61" s="243"/>
      <c r="AI61" s="243"/>
      <c r="AJ61" s="68"/>
    </row>
    <row r="62" spans="1:36" ht="11.25" customHeight="1" x14ac:dyDescent="0.3">
      <c r="A62" s="85"/>
      <c r="B62" s="234"/>
      <c r="C62" s="209"/>
      <c r="D62" s="209"/>
      <c r="E62" s="209"/>
      <c r="F62" s="209"/>
      <c r="G62" s="209"/>
      <c r="H62" s="209"/>
      <c r="I62" s="209"/>
      <c r="J62" s="209"/>
      <c r="K62" s="209"/>
      <c r="L62" s="234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28"/>
      <c r="AG62" s="68"/>
      <c r="AH62" s="242" t="s">
        <v>107</v>
      </c>
      <c r="AI62" s="242" t="s">
        <v>112</v>
      </c>
      <c r="AJ62" s="68"/>
    </row>
    <row r="63" spans="1:36" ht="11.25" customHeight="1" x14ac:dyDescent="0.3">
      <c r="A63" s="85"/>
      <c r="B63" s="234"/>
      <c r="C63" s="209"/>
      <c r="D63" s="209"/>
      <c r="E63" s="209"/>
      <c r="F63" s="209"/>
      <c r="G63" s="209"/>
      <c r="H63" s="209"/>
      <c r="I63" s="209"/>
      <c r="J63" s="209"/>
      <c r="K63" s="209"/>
      <c r="L63" s="234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68"/>
      <c r="AH63" s="68"/>
      <c r="AI63" s="68"/>
      <c r="AJ63" s="68"/>
    </row>
    <row r="64" spans="1:36" ht="11.25" customHeight="1" x14ac:dyDescent="0.3">
      <c r="A64" s="85"/>
      <c r="B64" s="234"/>
      <c r="C64" s="209"/>
      <c r="D64" s="209"/>
      <c r="E64" s="209"/>
      <c r="F64" s="209"/>
      <c r="G64" s="209"/>
      <c r="H64" s="209"/>
      <c r="I64" s="209"/>
      <c r="J64" s="209"/>
      <c r="K64" s="209"/>
      <c r="L64" s="234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68"/>
      <c r="AH64" s="68"/>
      <c r="AI64" s="68"/>
      <c r="AJ64" s="68"/>
    </row>
    <row r="65" spans="1:36" ht="11.25" customHeight="1" x14ac:dyDescent="0.3">
      <c r="A65" s="85"/>
      <c r="B65" s="234"/>
      <c r="C65" s="209"/>
      <c r="D65" s="209"/>
      <c r="E65" s="209"/>
      <c r="F65" s="209"/>
      <c r="G65" s="209"/>
      <c r="H65" s="209"/>
      <c r="I65" s="209"/>
      <c r="J65" s="209"/>
      <c r="K65" s="209"/>
      <c r="L65" s="234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68"/>
      <c r="AH65" s="68"/>
      <c r="AI65" s="68"/>
      <c r="AJ65" s="68"/>
    </row>
    <row r="66" spans="1:36" ht="9" customHeight="1" thickBot="1" x14ac:dyDescent="0.35">
      <c r="A66" s="230"/>
      <c r="B66" s="237"/>
      <c r="C66" s="231"/>
      <c r="D66" s="231"/>
      <c r="E66" s="231"/>
      <c r="F66" s="231"/>
      <c r="G66" s="231"/>
      <c r="H66" s="231"/>
      <c r="I66" s="231"/>
      <c r="J66" s="231"/>
      <c r="K66" s="231"/>
      <c r="L66" s="237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68"/>
      <c r="AH66" s="68"/>
      <c r="AI66" s="68"/>
      <c r="AJ66" s="68"/>
    </row>
    <row r="67" spans="1:36" ht="14.4" hidden="1" x14ac:dyDescent="0.3">
      <c r="A67" s="211"/>
      <c r="B67" s="238"/>
      <c r="C67" s="211"/>
      <c r="D67" s="211"/>
      <c r="E67" s="211"/>
      <c r="F67" s="211"/>
      <c r="G67" s="211"/>
      <c r="H67" s="211"/>
      <c r="I67" s="211"/>
      <c r="J67" s="211"/>
      <c r="K67" s="211"/>
      <c r="L67" s="238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38"/>
      <c r="C68" s="211"/>
      <c r="D68" s="211"/>
      <c r="E68" s="211"/>
      <c r="F68" s="211"/>
      <c r="G68" s="211"/>
      <c r="H68" s="211"/>
      <c r="I68" s="211"/>
      <c r="J68" s="211"/>
      <c r="K68" s="211"/>
      <c r="L68" s="238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31">
    <mergeCell ref="C56:I56"/>
    <mergeCell ref="M56:S56"/>
    <mergeCell ref="W56:AC56"/>
    <mergeCell ref="C57:I57"/>
    <mergeCell ref="M57:S57"/>
    <mergeCell ref="W57:AC57"/>
    <mergeCell ref="C38:I38"/>
    <mergeCell ref="M38:S38"/>
    <mergeCell ref="W38:AC38"/>
    <mergeCell ref="D48:H55"/>
    <mergeCell ref="N48:R55"/>
    <mergeCell ref="X48:AB55"/>
    <mergeCell ref="D29:H36"/>
    <mergeCell ref="N29:R36"/>
    <mergeCell ref="X29:AB36"/>
    <mergeCell ref="C37:I37"/>
    <mergeCell ref="M37:S37"/>
    <mergeCell ref="W37:AC37"/>
    <mergeCell ref="C19:I19"/>
    <mergeCell ref="N10:R17"/>
    <mergeCell ref="M18:S18"/>
    <mergeCell ref="M19:S19"/>
    <mergeCell ref="X10:AB17"/>
    <mergeCell ref="W18:AC18"/>
    <mergeCell ref="W19:AC19"/>
    <mergeCell ref="A1:AF1"/>
    <mergeCell ref="A2:AF2"/>
    <mergeCell ref="AH4:AH7"/>
    <mergeCell ref="D10:H17"/>
    <mergeCell ref="C18:I18"/>
    <mergeCell ref="M6:S8"/>
  </mergeCells>
  <pageMargins left="0.19685039370078741" right="0.19685039370078741" top="0.19685039370078741" bottom="0.19685039370078741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J68"/>
  <sheetViews>
    <sheetView showRowColHeaders="0" workbookViewId="0">
      <selection activeCell="AG4" sqref="AG4:AG7"/>
    </sheetView>
  </sheetViews>
  <sheetFormatPr defaultColWidth="0" defaultRowHeight="14.4" zeroHeight="1" x14ac:dyDescent="0.3"/>
  <cols>
    <col min="1" max="1" width="1.6640625" style="206" customWidth="1"/>
    <col min="2" max="2" width="3.109375" style="239" customWidth="1"/>
    <col min="3" max="11" width="3.109375" style="206" customWidth="1"/>
    <col min="12" max="12" width="3.109375" style="239" customWidth="1"/>
    <col min="13" max="21" width="3.109375" style="206" customWidth="1"/>
    <col min="22" max="22" width="3.109375" style="239" customWidth="1"/>
    <col min="23" max="30" width="3.109375" style="206" customWidth="1"/>
    <col min="31" max="31" width="1.6640625" style="206" customWidth="1"/>
    <col min="32" max="32" width="5.109375" style="206" customWidth="1"/>
    <col min="33" max="33" width="16.109375" style="206" customWidth="1"/>
    <col min="34" max="34" width="11.88671875" style="206" customWidth="1"/>
    <col min="35" max="35" width="5.44140625" style="206" customWidth="1"/>
    <col min="36" max="36" width="0" style="206" hidden="1" customWidth="1"/>
    <col min="37" max="16384" width="9.109375" style="206" hidden="1"/>
  </cols>
  <sheetData>
    <row r="1" spans="1:35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203"/>
      <c r="AG1" s="204"/>
      <c r="AH1" s="204"/>
      <c r="AI1" s="205"/>
    </row>
    <row r="2" spans="1:35" ht="30" x14ac:dyDescent="0.5">
      <c r="A2" s="530" t="str">
        <f>"RUANG " &amp; AG4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207"/>
      <c r="AG2" s="104"/>
      <c r="AH2" s="104"/>
      <c r="AI2" s="208"/>
    </row>
    <row r="3" spans="1:35" ht="15" thickBot="1" x14ac:dyDescent="0.35">
      <c r="A3" s="209"/>
      <c r="B3" s="234"/>
      <c r="C3" s="209"/>
      <c r="D3" s="209"/>
      <c r="E3" s="209"/>
      <c r="F3" s="209"/>
      <c r="G3" s="209"/>
      <c r="H3" s="209"/>
      <c r="I3" s="209"/>
      <c r="J3" s="209"/>
      <c r="K3" s="209"/>
      <c r="L3" s="234"/>
      <c r="M3" s="209"/>
      <c r="N3" s="209"/>
      <c r="O3" s="209"/>
      <c r="P3" s="209"/>
      <c r="Q3" s="209"/>
      <c r="R3" s="209"/>
      <c r="S3" s="209"/>
      <c r="T3" s="209"/>
      <c r="U3" s="209"/>
      <c r="V3" s="234"/>
      <c r="W3" s="209"/>
      <c r="X3" s="209"/>
      <c r="Y3" s="209"/>
      <c r="Z3" s="209"/>
      <c r="AA3" s="209"/>
      <c r="AB3" s="209"/>
      <c r="AC3" s="209"/>
      <c r="AD3" s="209"/>
      <c r="AE3" s="209"/>
      <c r="AF3" s="203"/>
      <c r="AG3" s="68"/>
      <c r="AH3" s="68"/>
      <c r="AI3" s="68"/>
    </row>
    <row r="4" spans="1:35" ht="9" customHeight="1" x14ac:dyDescent="0.3">
      <c r="A4" s="225"/>
      <c r="B4" s="235"/>
      <c r="C4" s="226"/>
      <c r="D4" s="226"/>
      <c r="E4" s="226"/>
      <c r="F4" s="226"/>
      <c r="G4" s="226"/>
      <c r="H4" s="226"/>
      <c r="I4" s="226"/>
      <c r="J4" s="226"/>
      <c r="K4" s="226"/>
      <c r="L4" s="235"/>
      <c r="M4" s="226"/>
      <c r="N4" s="226"/>
      <c r="O4" s="226"/>
      <c r="P4" s="226"/>
      <c r="Q4" s="226"/>
      <c r="R4" s="226"/>
      <c r="S4" s="226"/>
      <c r="T4" s="226"/>
      <c r="U4" s="226"/>
      <c r="V4" s="235"/>
      <c r="W4" s="226"/>
      <c r="X4" s="226"/>
      <c r="Y4" s="226"/>
      <c r="Z4" s="226"/>
      <c r="AA4" s="226"/>
      <c r="AB4" s="226"/>
      <c r="AC4" s="226"/>
      <c r="AD4" s="226"/>
      <c r="AE4" s="227"/>
      <c r="AF4" s="68"/>
      <c r="AG4" s="531">
        <v>1</v>
      </c>
      <c r="AH4" s="68"/>
      <c r="AI4" s="68"/>
    </row>
    <row r="5" spans="1:35" ht="14.25" customHeight="1" x14ac:dyDescent="0.3">
      <c r="A5" s="85"/>
      <c r="B5" s="234"/>
      <c r="C5" s="209"/>
      <c r="D5" s="209"/>
      <c r="E5" s="209"/>
      <c r="F5" s="209"/>
      <c r="G5" s="209"/>
      <c r="H5" s="209"/>
      <c r="I5" s="209"/>
      <c r="J5" s="209"/>
      <c r="K5" s="209"/>
      <c r="L5" s="234"/>
      <c r="M5" s="209"/>
      <c r="N5" s="209"/>
      <c r="O5" s="209"/>
      <c r="P5" s="209"/>
      <c r="Q5" s="209"/>
      <c r="R5" s="209"/>
      <c r="S5" s="209"/>
      <c r="T5" s="209"/>
      <c r="U5" s="209"/>
      <c r="V5" s="234"/>
      <c r="W5" s="209"/>
      <c r="X5" s="209"/>
      <c r="Y5" s="209"/>
      <c r="Z5" s="209"/>
      <c r="AA5" s="209"/>
      <c r="AB5" s="209"/>
      <c r="AC5" s="209"/>
      <c r="AD5" s="209"/>
      <c r="AE5" s="228"/>
      <c r="AF5" s="68"/>
      <c r="AG5" s="532"/>
      <c r="AH5" s="68"/>
      <c r="AI5" s="68"/>
    </row>
    <row r="6" spans="1:35" ht="14.25" customHeight="1" x14ac:dyDescent="0.3">
      <c r="A6" s="85"/>
      <c r="B6" s="234"/>
      <c r="C6" s="209"/>
      <c r="D6" s="209"/>
      <c r="E6" s="209"/>
      <c r="F6" s="209"/>
      <c r="G6" s="229"/>
      <c r="H6" s="229"/>
      <c r="I6" s="229"/>
      <c r="J6" s="229"/>
      <c r="K6" s="209"/>
      <c r="L6" s="240"/>
      <c r="M6" s="544" t="s">
        <v>104</v>
      </c>
      <c r="N6" s="545"/>
      <c r="O6" s="545"/>
      <c r="P6" s="545"/>
      <c r="Q6" s="545"/>
      <c r="R6" s="545"/>
      <c r="S6" s="546"/>
      <c r="T6" s="229"/>
      <c r="U6" s="229"/>
      <c r="V6" s="240"/>
      <c r="W6" s="229"/>
      <c r="X6" s="229"/>
      <c r="Y6" s="229"/>
      <c r="Z6" s="229"/>
      <c r="AA6" s="209"/>
      <c r="AB6" s="209"/>
      <c r="AC6" s="209"/>
      <c r="AD6" s="209"/>
      <c r="AE6" s="228"/>
      <c r="AF6" s="68"/>
      <c r="AG6" s="532"/>
      <c r="AH6" s="68"/>
      <c r="AI6" s="68"/>
    </row>
    <row r="7" spans="1:35" ht="14.25" customHeight="1" thickBot="1" x14ac:dyDescent="0.35">
      <c r="A7" s="85"/>
      <c r="B7" s="234"/>
      <c r="C7" s="209"/>
      <c r="D7" s="209"/>
      <c r="E7" s="209"/>
      <c r="F7" s="209"/>
      <c r="G7" s="229"/>
      <c r="H7" s="229"/>
      <c r="I7" s="229"/>
      <c r="J7" s="229"/>
      <c r="K7" s="209"/>
      <c r="L7" s="240"/>
      <c r="M7" s="547"/>
      <c r="N7" s="548"/>
      <c r="O7" s="548"/>
      <c r="P7" s="548"/>
      <c r="Q7" s="548"/>
      <c r="R7" s="548"/>
      <c r="S7" s="549"/>
      <c r="T7" s="229"/>
      <c r="U7" s="229"/>
      <c r="V7" s="240"/>
      <c r="W7" s="229"/>
      <c r="X7" s="229"/>
      <c r="Y7" s="229"/>
      <c r="Z7" s="229"/>
      <c r="AA7" s="209"/>
      <c r="AB7" s="209"/>
      <c r="AC7" s="209"/>
      <c r="AD7" s="209"/>
      <c r="AE7" s="228"/>
      <c r="AF7" s="68"/>
      <c r="AG7" s="533"/>
      <c r="AH7" s="68"/>
      <c r="AI7" s="68"/>
    </row>
    <row r="8" spans="1:35" ht="14.25" customHeight="1" x14ac:dyDescent="0.3">
      <c r="A8" s="85"/>
      <c r="B8" s="234"/>
      <c r="C8" s="209"/>
      <c r="D8" s="209"/>
      <c r="E8" s="209"/>
      <c r="F8" s="209"/>
      <c r="G8" s="229"/>
      <c r="H8" s="229"/>
      <c r="I8" s="229"/>
      <c r="J8" s="229"/>
      <c r="K8" s="209"/>
      <c r="L8" s="240"/>
      <c r="M8" s="550"/>
      <c r="N8" s="551"/>
      <c r="O8" s="551"/>
      <c r="P8" s="551"/>
      <c r="Q8" s="551"/>
      <c r="R8" s="551"/>
      <c r="S8" s="552"/>
      <c r="T8" s="229"/>
      <c r="U8" s="229"/>
      <c r="V8" s="240"/>
      <c r="W8" s="229"/>
      <c r="X8" s="229"/>
      <c r="Y8" s="229"/>
      <c r="Z8" s="229"/>
      <c r="AA8" s="209"/>
      <c r="AB8" s="209"/>
      <c r="AC8" s="209"/>
      <c r="AD8" s="209"/>
      <c r="AE8" s="228"/>
      <c r="AF8" s="210"/>
      <c r="AG8" s="104"/>
      <c r="AH8" s="104"/>
      <c r="AI8" s="104"/>
    </row>
    <row r="9" spans="1:35" ht="20.25" customHeight="1" x14ac:dyDescent="0.3">
      <c r="A9" s="85"/>
      <c r="B9" s="234"/>
      <c r="C9" s="209"/>
      <c r="D9" s="209"/>
      <c r="E9" s="209"/>
      <c r="F9" s="209"/>
      <c r="G9" s="229"/>
      <c r="H9" s="229"/>
      <c r="I9" s="229"/>
      <c r="J9" s="229"/>
      <c r="K9" s="209"/>
      <c r="L9" s="240"/>
      <c r="M9" s="229"/>
      <c r="N9" s="229"/>
      <c r="O9" s="229"/>
      <c r="P9" s="209"/>
      <c r="Q9" s="229"/>
      <c r="R9" s="229"/>
      <c r="S9" s="229"/>
      <c r="T9" s="229"/>
      <c r="U9" s="229"/>
      <c r="V9" s="240"/>
      <c r="W9" s="229"/>
      <c r="X9" s="229"/>
      <c r="Y9" s="229"/>
      <c r="Z9" s="229"/>
      <c r="AA9" s="209"/>
      <c r="AB9" s="209"/>
      <c r="AC9" s="209"/>
      <c r="AD9" s="209"/>
      <c r="AE9" s="228"/>
      <c r="AF9" s="68"/>
      <c r="AG9" s="68"/>
      <c r="AH9" s="68"/>
      <c r="AI9" s="68"/>
    </row>
    <row r="10" spans="1:35" ht="11.25" customHeight="1" x14ac:dyDescent="0.3">
      <c r="A10" s="85"/>
      <c r="B10" s="234">
        <f>IF(Dt_Pemb_R!$C$6="Kanan ke Kiri",VALUE(MID($AG$24,1,2)),VALUE(MID($AH$24,1,2)))</f>
        <v>1</v>
      </c>
      <c r="C10" s="233"/>
      <c r="D10" s="534"/>
      <c r="E10" s="535"/>
      <c r="F10" s="535"/>
      <c r="G10" s="535"/>
      <c r="H10" s="536"/>
      <c r="I10" s="209"/>
      <c r="J10" s="209"/>
      <c r="K10" s="209"/>
      <c r="L10" s="234">
        <f>IF(Dt_Pemb_R!$C$6="Kanan ke Kiri",VALUE(MID($AG$24,3,2)),VALUE(MID($AH$24,3,2)))</f>
        <v>2</v>
      </c>
      <c r="M10" s="209"/>
      <c r="N10" s="534"/>
      <c r="O10" s="535"/>
      <c r="P10" s="535"/>
      <c r="Q10" s="535"/>
      <c r="R10" s="536"/>
      <c r="S10" s="209"/>
      <c r="T10" s="209"/>
      <c r="U10" s="209"/>
      <c r="V10" s="234">
        <f>IF(Dt_Pemb_R!$C$6="Kanan ke Kiri",VALUE(MID($AG$24,5,2)),VALUE(MID($AH$24,5,2)))</f>
        <v>3</v>
      </c>
      <c r="W10" s="209"/>
      <c r="X10" s="534"/>
      <c r="Y10" s="535"/>
      <c r="Z10" s="535"/>
      <c r="AA10" s="535"/>
      <c r="AB10" s="536"/>
      <c r="AC10" s="209"/>
      <c r="AD10" s="209"/>
      <c r="AE10" s="228"/>
      <c r="AF10" s="68"/>
      <c r="AG10" s="68"/>
      <c r="AH10" s="68"/>
      <c r="AI10" s="68"/>
    </row>
    <row r="11" spans="1:35" ht="11.25" customHeight="1" x14ac:dyDescent="0.3">
      <c r="A11" s="85"/>
      <c r="B11" s="234"/>
      <c r="C11" s="209"/>
      <c r="D11" s="537"/>
      <c r="E11" s="538"/>
      <c r="F11" s="538"/>
      <c r="G11" s="538"/>
      <c r="H11" s="539"/>
      <c r="I11" s="209"/>
      <c r="J11" s="209"/>
      <c r="K11" s="209"/>
      <c r="L11" s="234"/>
      <c r="M11" s="209"/>
      <c r="N11" s="537"/>
      <c r="O11" s="538"/>
      <c r="P11" s="538"/>
      <c r="Q11" s="538"/>
      <c r="R11" s="539"/>
      <c r="S11" s="209"/>
      <c r="T11" s="209"/>
      <c r="U11" s="209"/>
      <c r="V11" s="234"/>
      <c r="W11" s="209"/>
      <c r="X11" s="537"/>
      <c r="Y11" s="538"/>
      <c r="Z11" s="538"/>
      <c r="AA11" s="538"/>
      <c r="AB11" s="539"/>
      <c r="AC11" s="209"/>
      <c r="AD11" s="209"/>
      <c r="AE11" s="228"/>
      <c r="AF11" s="68"/>
      <c r="AG11" s="68"/>
      <c r="AH11" s="68"/>
      <c r="AI11" s="68"/>
    </row>
    <row r="12" spans="1:35" ht="11.25" customHeight="1" x14ac:dyDescent="0.3">
      <c r="A12" s="85"/>
      <c r="B12" s="234"/>
      <c r="C12" s="209"/>
      <c r="D12" s="537"/>
      <c r="E12" s="538"/>
      <c r="F12" s="538"/>
      <c r="G12" s="538"/>
      <c r="H12" s="539"/>
      <c r="I12" s="209"/>
      <c r="J12" s="209"/>
      <c r="K12" s="209"/>
      <c r="L12" s="234"/>
      <c r="M12" s="209"/>
      <c r="N12" s="537"/>
      <c r="O12" s="538"/>
      <c r="P12" s="538"/>
      <c r="Q12" s="538"/>
      <c r="R12" s="539"/>
      <c r="S12" s="209"/>
      <c r="T12" s="209"/>
      <c r="U12" s="209"/>
      <c r="V12" s="234"/>
      <c r="W12" s="209"/>
      <c r="X12" s="537"/>
      <c r="Y12" s="538"/>
      <c r="Z12" s="538"/>
      <c r="AA12" s="538"/>
      <c r="AB12" s="539"/>
      <c r="AC12" s="209"/>
      <c r="AD12" s="209"/>
      <c r="AE12" s="228"/>
      <c r="AF12" s="68"/>
      <c r="AG12" s="68"/>
      <c r="AH12" s="68"/>
      <c r="AI12" s="68"/>
    </row>
    <row r="13" spans="1:35" ht="11.25" customHeight="1" x14ac:dyDescent="0.3">
      <c r="A13" s="85"/>
      <c r="B13" s="234"/>
      <c r="C13" s="209"/>
      <c r="D13" s="537"/>
      <c r="E13" s="538"/>
      <c r="F13" s="538"/>
      <c r="G13" s="538"/>
      <c r="H13" s="539"/>
      <c r="I13" s="209"/>
      <c r="J13" s="209"/>
      <c r="K13" s="209"/>
      <c r="L13" s="234"/>
      <c r="M13" s="209"/>
      <c r="N13" s="537"/>
      <c r="O13" s="538"/>
      <c r="P13" s="538"/>
      <c r="Q13" s="538"/>
      <c r="R13" s="539"/>
      <c r="S13" s="209"/>
      <c r="T13" s="209"/>
      <c r="U13" s="209"/>
      <c r="V13" s="234"/>
      <c r="W13" s="209"/>
      <c r="X13" s="537"/>
      <c r="Y13" s="538"/>
      <c r="Z13" s="538"/>
      <c r="AA13" s="538"/>
      <c r="AB13" s="539"/>
      <c r="AC13" s="209"/>
      <c r="AD13" s="209"/>
      <c r="AE13" s="228"/>
      <c r="AF13" s="68"/>
      <c r="AG13" s="68"/>
      <c r="AH13" s="68"/>
      <c r="AI13" s="68"/>
    </row>
    <row r="14" spans="1:35" ht="11.25" customHeight="1" x14ac:dyDescent="0.3">
      <c r="A14" s="85"/>
      <c r="B14" s="234"/>
      <c r="C14" s="209"/>
      <c r="D14" s="537"/>
      <c r="E14" s="538"/>
      <c r="F14" s="538"/>
      <c r="G14" s="538"/>
      <c r="H14" s="539"/>
      <c r="I14" s="209"/>
      <c r="J14" s="209"/>
      <c r="K14" s="209"/>
      <c r="L14" s="234"/>
      <c r="M14" s="209"/>
      <c r="N14" s="537"/>
      <c r="O14" s="538"/>
      <c r="P14" s="538"/>
      <c r="Q14" s="538"/>
      <c r="R14" s="539"/>
      <c r="S14" s="209"/>
      <c r="T14" s="209"/>
      <c r="U14" s="209"/>
      <c r="V14" s="234"/>
      <c r="W14" s="209"/>
      <c r="X14" s="537"/>
      <c r="Y14" s="538"/>
      <c r="Z14" s="538"/>
      <c r="AA14" s="538"/>
      <c r="AB14" s="539"/>
      <c r="AC14" s="209"/>
      <c r="AD14" s="209"/>
      <c r="AE14" s="228"/>
      <c r="AF14" s="68"/>
      <c r="AG14" s="68"/>
      <c r="AH14" s="68"/>
      <c r="AI14" s="68"/>
    </row>
    <row r="15" spans="1:35" ht="11.25" customHeight="1" x14ac:dyDescent="0.3">
      <c r="A15" s="85"/>
      <c r="B15" s="234"/>
      <c r="C15" s="209"/>
      <c r="D15" s="537"/>
      <c r="E15" s="538"/>
      <c r="F15" s="538"/>
      <c r="G15" s="538"/>
      <c r="H15" s="539"/>
      <c r="I15" s="209"/>
      <c r="J15" s="209"/>
      <c r="K15" s="209"/>
      <c r="L15" s="234"/>
      <c r="M15" s="209"/>
      <c r="N15" s="537"/>
      <c r="O15" s="538"/>
      <c r="P15" s="538"/>
      <c r="Q15" s="538"/>
      <c r="R15" s="539"/>
      <c r="S15" s="209"/>
      <c r="T15" s="209"/>
      <c r="U15" s="209"/>
      <c r="V15" s="234"/>
      <c r="W15" s="209"/>
      <c r="X15" s="537"/>
      <c r="Y15" s="538"/>
      <c r="Z15" s="538"/>
      <c r="AA15" s="538"/>
      <c r="AB15" s="539"/>
      <c r="AC15" s="209"/>
      <c r="AD15" s="209"/>
      <c r="AE15" s="228"/>
      <c r="AF15" s="68"/>
      <c r="AG15" s="68"/>
      <c r="AH15" s="68"/>
      <c r="AI15" s="68"/>
    </row>
    <row r="16" spans="1:35" ht="11.25" customHeight="1" x14ac:dyDescent="0.3">
      <c r="A16" s="85"/>
      <c r="B16" s="236"/>
      <c r="C16" s="222"/>
      <c r="D16" s="537"/>
      <c r="E16" s="538"/>
      <c r="F16" s="538"/>
      <c r="G16" s="538"/>
      <c r="H16" s="539"/>
      <c r="I16" s="209"/>
      <c r="J16" s="209"/>
      <c r="K16" s="209"/>
      <c r="L16" s="234"/>
      <c r="M16" s="222"/>
      <c r="N16" s="537"/>
      <c r="O16" s="538"/>
      <c r="P16" s="538"/>
      <c r="Q16" s="538"/>
      <c r="R16" s="539"/>
      <c r="S16" s="209"/>
      <c r="T16" s="209"/>
      <c r="U16" s="209"/>
      <c r="V16" s="234"/>
      <c r="W16" s="222"/>
      <c r="X16" s="537"/>
      <c r="Y16" s="538"/>
      <c r="Z16" s="538"/>
      <c r="AA16" s="538"/>
      <c r="AB16" s="539"/>
      <c r="AC16" s="209"/>
      <c r="AD16" s="209"/>
      <c r="AE16" s="228"/>
      <c r="AF16" s="68"/>
      <c r="AG16" s="68"/>
      <c r="AH16" s="68"/>
      <c r="AI16" s="68"/>
    </row>
    <row r="17" spans="1:35" ht="11.25" customHeight="1" x14ac:dyDescent="0.3">
      <c r="A17" s="85"/>
      <c r="B17" s="234"/>
      <c r="C17" s="68"/>
      <c r="D17" s="540"/>
      <c r="E17" s="541"/>
      <c r="F17" s="541"/>
      <c r="G17" s="541"/>
      <c r="H17" s="542"/>
      <c r="I17" s="68"/>
      <c r="J17" s="68"/>
      <c r="K17" s="209"/>
      <c r="L17" s="234"/>
      <c r="M17" s="68"/>
      <c r="N17" s="540"/>
      <c r="O17" s="541"/>
      <c r="P17" s="541"/>
      <c r="Q17" s="541"/>
      <c r="R17" s="542"/>
      <c r="S17" s="68"/>
      <c r="T17" s="68"/>
      <c r="U17" s="209"/>
      <c r="V17" s="234"/>
      <c r="W17" s="68"/>
      <c r="X17" s="540"/>
      <c r="Y17" s="541"/>
      <c r="Z17" s="541"/>
      <c r="AA17" s="541"/>
      <c r="AB17" s="542"/>
      <c r="AC17" s="68"/>
      <c r="AD17" s="68"/>
      <c r="AE17" s="228"/>
      <c r="AF17" s="210"/>
      <c r="AG17" s="104"/>
      <c r="AH17" s="104"/>
      <c r="AI17" s="104"/>
    </row>
    <row r="18" spans="1:35" ht="11.25" customHeight="1" x14ac:dyDescent="0.3">
      <c r="A18" s="85"/>
      <c r="B18" s="234"/>
      <c r="C18" s="553" t="str">
        <f>IF(VLOOKUP(B10,Tabel_P_Ruang,4*$AG$4-1,0)&lt;&gt;0,VLOOKUP(B10,Tabel_P_Ruang,4*$AG$4-1,0),"")</f>
        <v>20</v>
      </c>
      <c r="D18" s="553"/>
      <c r="E18" s="553"/>
      <c r="F18" s="553"/>
      <c r="G18" s="553"/>
      <c r="H18" s="553"/>
      <c r="I18" s="553"/>
      <c r="J18" s="223"/>
      <c r="K18" s="209"/>
      <c r="L18" s="234"/>
      <c r="M18" s="553" t="str">
        <f>IF(VLOOKUP(L10,Tabel_P_Ruang,4*$AG$4-1,0)&lt;&gt;0,VLOOKUP(L10,Tabel_P_Ruang,4*$AG$4-1,0),"")</f>
        <v>10</v>
      </c>
      <c r="N18" s="553"/>
      <c r="O18" s="553"/>
      <c r="P18" s="553"/>
      <c r="Q18" s="553"/>
      <c r="R18" s="553"/>
      <c r="S18" s="553"/>
      <c r="T18" s="223"/>
      <c r="U18" s="209"/>
      <c r="V18" s="234"/>
      <c r="W18" s="553" t="str">
        <f>IF(VLOOKUP(V10,Tabel_P_Ruang,4*$AG$4-1,0)&lt;&gt;0,VLOOKUP(V10,Tabel_P_Ruang,4*$AG$4-1,0),"")</f>
        <v>21</v>
      </c>
      <c r="X18" s="553"/>
      <c r="Y18" s="553"/>
      <c r="Z18" s="553"/>
      <c r="AA18" s="553"/>
      <c r="AB18" s="553"/>
      <c r="AC18" s="553"/>
      <c r="AD18" s="223"/>
      <c r="AE18" s="228"/>
      <c r="AF18" s="68"/>
      <c r="AG18" s="68"/>
      <c r="AH18" s="68"/>
      <c r="AI18" s="68"/>
    </row>
    <row r="19" spans="1:35" ht="11.25" customHeight="1" x14ac:dyDescent="0.3">
      <c r="A19" s="85"/>
      <c r="B19" s="234"/>
      <c r="C19" s="543" t="str">
        <f>IF(VLOOKUP(B10,Tabel_P_Ruang,4*$AG$4,0)&lt;&gt;0,VLOOKUP(B10,Tabel_P_Ruang,4*$AG$4,0),"")</f>
        <v>KHAIRUL SALEH</v>
      </c>
      <c r="D19" s="543"/>
      <c r="E19" s="543"/>
      <c r="F19" s="543"/>
      <c r="G19" s="543"/>
      <c r="H19" s="543"/>
      <c r="I19" s="543"/>
      <c r="J19" s="224"/>
      <c r="K19" s="209"/>
      <c r="L19" s="234"/>
      <c r="M19" s="543" t="str">
        <f>IF(VLOOKUP(L10,Tabel_P_Ruang,4*$AG$4,0)&lt;&gt;0,VLOOKUP(L10,Tabel_P_Ruang,4*$AG$4,0),"")</f>
        <v>RIFKA AQILAH ZAHRA</v>
      </c>
      <c r="N19" s="543"/>
      <c r="O19" s="543"/>
      <c r="P19" s="543"/>
      <c r="Q19" s="543"/>
      <c r="R19" s="543"/>
      <c r="S19" s="543"/>
      <c r="T19" s="224"/>
      <c r="U19" s="209"/>
      <c r="V19" s="234"/>
      <c r="W19" s="543" t="str">
        <f>IF(VLOOKUP(V10,Tabel_P_Ruang,4*$AG$4,0)&lt;&gt;0,VLOOKUP(V10,Tabel_P_Ruang,4*$AG$4,0),"")</f>
        <v>M. ALBI FACHRIAN</v>
      </c>
      <c r="X19" s="543"/>
      <c r="Y19" s="543"/>
      <c r="Z19" s="543"/>
      <c r="AA19" s="543"/>
      <c r="AB19" s="543"/>
      <c r="AC19" s="543"/>
      <c r="AD19" s="224"/>
      <c r="AE19" s="228"/>
      <c r="AF19" s="68"/>
      <c r="AG19" s="68"/>
      <c r="AH19" s="68"/>
      <c r="AI19" s="68"/>
    </row>
    <row r="20" spans="1:35" ht="11.25" customHeight="1" x14ac:dyDescent="0.3">
      <c r="A20" s="85"/>
      <c r="B20" s="234"/>
      <c r="C20" s="68"/>
      <c r="D20" s="209"/>
      <c r="E20" s="209"/>
      <c r="F20" s="209"/>
      <c r="G20" s="209"/>
      <c r="H20" s="209"/>
      <c r="I20" s="209"/>
      <c r="J20" s="209"/>
      <c r="K20" s="209"/>
      <c r="L20" s="234"/>
      <c r="M20" s="68"/>
      <c r="N20" s="209"/>
      <c r="O20" s="209"/>
      <c r="P20" s="209"/>
      <c r="Q20" s="209"/>
      <c r="R20" s="209"/>
      <c r="S20" s="209"/>
      <c r="T20" s="209"/>
      <c r="U20" s="209"/>
      <c r="V20" s="234"/>
      <c r="W20" s="68"/>
      <c r="X20" s="209"/>
      <c r="Y20" s="209"/>
      <c r="Z20" s="209"/>
      <c r="AA20" s="209"/>
      <c r="AB20" s="209"/>
      <c r="AC20" s="209"/>
      <c r="AD20" s="209"/>
      <c r="AE20" s="228"/>
      <c r="AF20" s="68"/>
      <c r="AG20" s="68"/>
      <c r="AH20" s="68"/>
      <c r="AI20" s="68"/>
    </row>
    <row r="21" spans="1:35" ht="11.25" customHeight="1" x14ac:dyDescent="0.3">
      <c r="A21" s="85"/>
      <c r="B21" s="234"/>
      <c r="C21" s="209"/>
      <c r="D21" s="209"/>
      <c r="E21" s="209"/>
      <c r="F21" s="209"/>
      <c r="G21" s="209"/>
      <c r="H21" s="209"/>
      <c r="I21" s="209"/>
      <c r="J21" s="209"/>
      <c r="K21" s="209"/>
      <c r="L21" s="234"/>
      <c r="M21" s="209"/>
      <c r="N21" s="209"/>
      <c r="O21" s="209"/>
      <c r="P21" s="209"/>
      <c r="Q21" s="209"/>
      <c r="R21" s="209"/>
      <c r="S21" s="209"/>
      <c r="T21" s="209"/>
      <c r="U21" s="209"/>
      <c r="V21" s="234"/>
      <c r="W21" s="209"/>
      <c r="X21" s="209"/>
      <c r="Y21" s="209"/>
      <c r="Z21" s="209"/>
      <c r="AA21" s="209"/>
      <c r="AB21" s="209"/>
      <c r="AC21" s="209"/>
      <c r="AD21" s="209"/>
      <c r="AE21" s="228"/>
      <c r="AF21" s="68"/>
      <c r="AG21" s="68"/>
      <c r="AH21" s="68"/>
      <c r="AI21" s="68"/>
    </row>
    <row r="22" spans="1:35" ht="11.25" customHeight="1" x14ac:dyDescent="0.3">
      <c r="A22" s="85"/>
      <c r="B22" s="234"/>
      <c r="C22" s="209"/>
      <c r="D22" s="209"/>
      <c r="E22" s="209"/>
      <c r="F22" s="209"/>
      <c r="G22" s="209"/>
      <c r="H22" s="209"/>
      <c r="I22" s="209"/>
      <c r="J22" s="209"/>
      <c r="K22" s="209"/>
      <c r="L22" s="234"/>
      <c r="M22" s="209"/>
      <c r="N22" s="209"/>
      <c r="O22" s="209"/>
      <c r="P22" s="209"/>
      <c r="Q22" s="209"/>
      <c r="R22" s="209"/>
      <c r="S22" s="209"/>
      <c r="T22" s="209"/>
      <c r="U22" s="209"/>
      <c r="V22" s="234"/>
      <c r="W22" s="209"/>
      <c r="X22" s="209"/>
      <c r="Y22" s="209"/>
      <c r="Z22" s="209"/>
      <c r="AA22" s="209"/>
      <c r="AB22" s="209"/>
      <c r="AC22" s="209"/>
      <c r="AD22" s="209"/>
      <c r="AE22" s="228"/>
      <c r="AF22" s="210"/>
      <c r="AG22" s="104"/>
      <c r="AH22" s="104"/>
      <c r="AI22" s="104"/>
    </row>
    <row r="23" spans="1:35" ht="11.25" customHeight="1" x14ac:dyDescent="0.3">
      <c r="A23" s="85"/>
      <c r="B23" s="234">
        <f>IF(Dt_Pemb_R!$C$6="Kanan ke Kiri",VALUE(MID($AG$25,1,2)),VALUE(MID($AH$25,1,2)))</f>
        <v>6</v>
      </c>
      <c r="C23" s="209"/>
      <c r="D23" s="534"/>
      <c r="E23" s="535"/>
      <c r="F23" s="535"/>
      <c r="G23" s="535"/>
      <c r="H23" s="536"/>
      <c r="I23" s="209"/>
      <c r="J23" s="209"/>
      <c r="K23" s="209"/>
      <c r="L23" s="234">
        <f>IF(Dt_Pemb_R!$C$6="Kanan ke Kiri",VALUE(MID($AG$25,3,2)),VALUE(MID($AH$25,3,2)))</f>
        <v>5</v>
      </c>
      <c r="M23" s="209"/>
      <c r="N23" s="534"/>
      <c r="O23" s="535"/>
      <c r="P23" s="535"/>
      <c r="Q23" s="535"/>
      <c r="R23" s="536"/>
      <c r="S23" s="209"/>
      <c r="T23" s="209"/>
      <c r="U23" s="209"/>
      <c r="V23" s="234">
        <f>IF(Dt_Pemb_R!$C$6="Kanan ke Kiri",VALUE(MID($AG$25,5,2)),VALUE(MID($AH$25,5,2)))</f>
        <v>4</v>
      </c>
      <c r="W23" s="209"/>
      <c r="X23" s="534"/>
      <c r="Y23" s="535"/>
      <c r="Z23" s="535"/>
      <c r="AA23" s="535"/>
      <c r="AB23" s="536"/>
      <c r="AC23" s="209"/>
      <c r="AD23" s="209"/>
      <c r="AE23" s="228"/>
      <c r="AF23" s="68"/>
      <c r="AG23" s="68"/>
      <c r="AH23" s="68"/>
      <c r="AI23" s="68"/>
    </row>
    <row r="24" spans="1:35" ht="11.25" customHeight="1" x14ac:dyDescent="0.3">
      <c r="A24" s="85"/>
      <c r="B24" s="234"/>
      <c r="C24" s="209"/>
      <c r="D24" s="537"/>
      <c r="E24" s="538"/>
      <c r="F24" s="538"/>
      <c r="G24" s="538"/>
      <c r="H24" s="539"/>
      <c r="I24" s="209"/>
      <c r="J24" s="209"/>
      <c r="K24" s="209"/>
      <c r="L24" s="234"/>
      <c r="M24" s="209"/>
      <c r="N24" s="537"/>
      <c r="O24" s="538"/>
      <c r="P24" s="538"/>
      <c r="Q24" s="538"/>
      <c r="R24" s="539"/>
      <c r="S24" s="209"/>
      <c r="T24" s="209"/>
      <c r="U24" s="209"/>
      <c r="V24" s="234"/>
      <c r="W24" s="209"/>
      <c r="X24" s="537"/>
      <c r="Y24" s="538"/>
      <c r="Z24" s="538"/>
      <c r="AA24" s="538"/>
      <c r="AB24" s="539"/>
      <c r="AC24" s="209"/>
      <c r="AD24" s="209"/>
      <c r="AE24" s="228"/>
      <c r="AF24" s="68"/>
      <c r="AG24" s="241" t="s">
        <v>106</v>
      </c>
      <c r="AH24" s="242" t="s">
        <v>110</v>
      </c>
      <c r="AI24" s="68"/>
    </row>
    <row r="25" spans="1:35" ht="11.25" customHeight="1" x14ac:dyDescent="0.3">
      <c r="A25" s="85"/>
      <c r="B25" s="234"/>
      <c r="C25" s="209"/>
      <c r="D25" s="537"/>
      <c r="E25" s="538"/>
      <c r="F25" s="538"/>
      <c r="G25" s="538"/>
      <c r="H25" s="539"/>
      <c r="I25" s="209"/>
      <c r="J25" s="209"/>
      <c r="K25" s="209"/>
      <c r="L25" s="234"/>
      <c r="M25" s="209"/>
      <c r="N25" s="537"/>
      <c r="O25" s="538"/>
      <c r="P25" s="538"/>
      <c r="Q25" s="538"/>
      <c r="R25" s="539"/>
      <c r="S25" s="209"/>
      <c r="T25" s="209"/>
      <c r="U25" s="209"/>
      <c r="V25" s="234"/>
      <c r="W25" s="209"/>
      <c r="X25" s="537"/>
      <c r="Y25" s="538"/>
      <c r="Z25" s="538"/>
      <c r="AA25" s="538"/>
      <c r="AB25" s="539"/>
      <c r="AC25" s="209"/>
      <c r="AD25" s="209"/>
      <c r="AE25" s="228"/>
      <c r="AF25" s="68"/>
      <c r="AG25" s="242" t="s">
        <v>108</v>
      </c>
      <c r="AH25" s="242" t="s">
        <v>111</v>
      </c>
      <c r="AI25" s="68"/>
    </row>
    <row r="26" spans="1:35" ht="11.25" customHeight="1" x14ac:dyDescent="0.3">
      <c r="A26" s="85"/>
      <c r="B26" s="234"/>
      <c r="C26" s="209"/>
      <c r="D26" s="537"/>
      <c r="E26" s="538"/>
      <c r="F26" s="538"/>
      <c r="G26" s="538"/>
      <c r="H26" s="539"/>
      <c r="I26" s="209"/>
      <c r="J26" s="209"/>
      <c r="K26" s="209"/>
      <c r="L26" s="234"/>
      <c r="M26" s="209"/>
      <c r="N26" s="537"/>
      <c r="O26" s="538"/>
      <c r="P26" s="538"/>
      <c r="Q26" s="538"/>
      <c r="R26" s="539"/>
      <c r="S26" s="209"/>
      <c r="T26" s="209"/>
      <c r="U26" s="209"/>
      <c r="V26" s="234"/>
      <c r="W26" s="209"/>
      <c r="X26" s="537"/>
      <c r="Y26" s="538"/>
      <c r="Z26" s="538"/>
      <c r="AA26" s="538"/>
      <c r="AB26" s="539"/>
      <c r="AC26" s="209"/>
      <c r="AD26" s="209"/>
      <c r="AE26" s="228"/>
      <c r="AF26" s="68"/>
      <c r="AG26" s="242" t="s">
        <v>107</v>
      </c>
      <c r="AH26" s="242" t="s">
        <v>112</v>
      </c>
      <c r="AI26" s="68"/>
    </row>
    <row r="27" spans="1:35" ht="11.25" customHeight="1" x14ac:dyDescent="0.3">
      <c r="A27" s="85"/>
      <c r="B27" s="234"/>
      <c r="C27" s="209"/>
      <c r="D27" s="537"/>
      <c r="E27" s="538"/>
      <c r="F27" s="538"/>
      <c r="G27" s="538"/>
      <c r="H27" s="539"/>
      <c r="I27" s="209"/>
      <c r="J27" s="209"/>
      <c r="K27" s="209"/>
      <c r="L27" s="234"/>
      <c r="M27" s="209"/>
      <c r="N27" s="537"/>
      <c r="O27" s="538"/>
      <c r="P27" s="538"/>
      <c r="Q27" s="538"/>
      <c r="R27" s="539"/>
      <c r="S27" s="209"/>
      <c r="T27" s="209"/>
      <c r="U27" s="209"/>
      <c r="V27" s="234"/>
      <c r="W27" s="209"/>
      <c r="X27" s="537"/>
      <c r="Y27" s="538"/>
      <c r="Z27" s="538"/>
      <c r="AA27" s="538"/>
      <c r="AB27" s="539"/>
      <c r="AC27" s="209"/>
      <c r="AD27" s="209"/>
      <c r="AE27" s="228"/>
      <c r="AF27" s="68"/>
      <c r="AG27" s="242" t="s">
        <v>109</v>
      </c>
      <c r="AH27" s="242" t="s">
        <v>113</v>
      </c>
      <c r="AI27" s="68"/>
    </row>
    <row r="28" spans="1:35" ht="11.25" customHeight="1" x14ac:dyDescent="0.3">
      <c r="A28" s="85"/>
      <c r="B28" s="234"/>
      <c r="C28" s="209"/>
      <c r="D28" s="537"/>
      <c r="E28" s="538"/>
      <c r="F28" s="538"/>
      <c r="G28" s="538"/>
      <c r="H28" s="539"/>
      <c r="I28" s="209"/>
      <c r="J28" s="209"/>
      <c r="K28" s="209"/>
      <c r="L28" s="234"/>
      <c r="M28" s="209"/>
      <c r="N28" s="537"/>
      <c r="O28" s="538"/>
      <c r="P28" s="538"/>
      <c r="Q28" s="538"/>
      <c r="R28" s="539"/>
      <c r="S28" s="209"/>
      <c r="T28" s="209"/>
      <c r="U28" s="209"/>
      <c r="V28" s="234"/>
      <c r="W28" s="209"/>
      <c r="X28" s="537"/>
      <c r="Y28" s="538"/>
      <c r="Z28" s="538"/>
      <c r="AA28" s="538"/>
      <c r="AB28" s="539"/>
      <c r="AC28" s="209"/>
      <c r="AD28" s="209"/>
      <c r="AE28" s="228"/>
      <c r="AF28" s="68"/>
      <c r="AG28" s="68"/>
      <c r="AH28" s="68"/>
      <c r="AI28" s="68"/>
    </row>
    <row r="29" spans="1:35" ht="11.25" customHeight="1" x14ac:dyDescent="0.3">
      <c r="A29" s="85"/>
      <c r="B29" s="236"/>
      <c r="C29" s="222"/>
      <c r="D29" s="537"/>
      <c r="E29" s="538"/>
      <c r="F29" s="538"/>
      <c r="G29" s="538"/>
      <c r="H29" s="539"/>
      <c r="I29" s="209"/>
      <c r="J29" s="209"/>
      <c r="K29" s="209"/>
      <c r="L29" s="234"/>
      <c r="M29" s="222"/>
      <c r="N29" s="537"/>
      <c r="O29" s="538"/>
      <c r="P29" s="538"/>
      <c r="Q29" s="538"/>
      <c r="R29" s="539"/>
      <c r="S29" s="209"/>
      <c r="T29" s="209"/>
      <c r="U29" s="209"/>
      <c r="V29" s="234"/>
      <c r="W29" s="222"/>
      <c r="X29" s="537"/>
      <c r="Y29" s="538"/>
      <c r="Z29" s="538"/>
      <c r="AA29" s="538"/>
      <c r="AB29" s="539"/>
      <c r="AC29" s="209"/>
      <c r="AD29" s="209"/>
      <c r="AE29" s="228"/>
      <c r="AF29" s="68"/>
      <c r="AG29" s="68"/>
      <c r="AH29" s="68"/>
      <c r="AI29" s="68"/>
    </row>
    <row r="30" spans="1:35" ht="11.25" customHeight="1" x14ac:dyDescent="0.3">
      <c r="A30" s="85"/>
      <c r="B30" s="234"/>
      <c r="C30" s="68"/>
      <c r="D30" s="540"/>
      <c r="E30" s="541"/>
      <c r="F30" s="541"/>
      <c r="G30" s="541"/>
      <c r="H30" s="542"/>
      <c r="I30" s="68"/>
      <c r="J30" s="68"/>
      <c r="K30" s="209"/>
      <c r="L30" s="234"/>
      <c r="M30" s="68"/>
      <c r="N30" s="540"/>
      <c r="O30" s="541"/>
      <c r="P30" s="541"/>
      <c r="Q30" s="541"/>
      <c r="R30" s="542"/>
      <c r="S30" s="68"/>
      <c r="T30" s="68"/>
      <c r="U30" s="209"/>
      <c r="V30" s="234"/>
      <c r="W30" s="68"/>
      <c r="X30" s="540"/>
      <c r="Y30" s="541"/>
      <c r="Z30" s="541"/>
      <c r="AA30" s="541"/>
      <c r="AB30" s="542"/>
      <c r="AC30" s="68"/>
      <c r="AD30" s="68"/>
      <c r="AE30" s="228"/>
      <c r="AF30" s="68"/>
      <c r="AG30" s="68"/>
      <c r="AH30" s="68"/>
      <c r="AI30" s="68"/>
    </row>
    <row r="31" spans="1:35" ht="11.25" customHeight="1" x14ac:dyDescent="0.3">
      <c r="A31" s="85"/>
      <c r="B31" s="234"/>
      <c r="C31" s="553" t="str">
        <f>IF(VLOOKUP(B23,Tabel_P_Ruang,4*$AG$4-1,0)&lt;&gt;0,VLOOKUP(B23,Tabel_P_Ruang,4*$AG$4-1,0),"")</f>
        <v>12</v>
      </c>
      <c r="D31" s="553"/>
      <c r="E31" s="553"/>
      <c r="F31" s="553"/>
      <c r="G31" s="553"/>
      <c r="H31" s="553"/>
      <c r="I31" s="553"/>
      <c r="J31" s="223"/>
      <c r="K31" s="209"/>
      <c r="L31" s="234"/>
      <c r="M31" s="553" t="str">
        <f>IF(VLOOKUP(L23,Tabel_P_Ruang,4*$AG$4-1,0)&lt;&gt;0,VLOOKUP(L23,Tabel_P_Ruang,4*$AG$4-1,0),"")</f>
        <v>22</v>
      </c>
      <c r="N31" s="553"/>
      <c r="O31" s="553"/>
      <c r="P31" s="553"/>
      <c r="Q31" s="553"/>
      <c r="R31" s="553"/>
      <c r="S31" s="553"/>
      <c r="T31" s="223"/>
      <c r="U31" s="209"/>
      <c r="V31" s="234"/>
      <c r="W31" s="553" t="str">
        <f>IF(VLOOKUP(V23,Tabel_P_Ruang,4*$AG$4-1,0)&lt;&gt;0,VLOOKUP(V23,Tabel_P_Ruang,4*$AG$4-1,0),"")</f>
        <v>6</v>
      </c>
      <c r="X31" s="553"/>
      <c r="Y31" s="553"/>
      <c r="Z31" s="553"/>
      <c r="AA31" s="553"/>
      <c r="AB31" s="553"/>
      <c r="AC31" s="553"/>
      <c r="AD31" s="223"/>
      <c r="AE31" s="228"/>
      <c r="AF31" s="68"/>
      <c r="AG31" s="68"/>
      <c r="AH31" s="68"/>
      <c r="AI31" s="68"/>
    </row>
    <row r="32" spans="1:35" ht="11.25" customHeight="1" x14ac:dyDescent="0.3">
      <c r="A32" s="85"/>
      <c r="B32" s="234"/>
      <c r="C32" s="543" t="str">
        <f>IF(VLOOKUP(B23,Tabel_P_Ruang,4*$AG$4,0)&lt;&gt;0,VLOOKUP(B23,Tabel_P_Ruang,4*$AG$4,0),"")</f>
        <v>YOZY ALIFATUN NISA</v>
      </c>
      <c r="D32" s="543"/>
      <c r="E32" s="543"/>
      <c r="F32" s="543"/>
      <c r="G32" s="543"/>
      <c r="H32" s="543"/>
      <c r="I32" s="543"/>
      <c r="J32" s="224"/>
      <c r="K32" s="209"/>
      <c r="L32" s="234"/>
      <c r="M32" s="543" t="str">
        <f>IF(VLOOKUP(L23,Tabel_P_Ruang,4*$AG$4,0)&lt;&gt;0,VLOOKUP(L23,Tabel_P_Ruang,4*$AG$4,0),"")</f>
        <v>M. FAQIH AL-GHIFARI</v>
      </c>
      <c r="N32" s="543"/>
      <c r="O32" s="543"/>
      <c r="P32" s="543"/>
      <c r="Q32" s="543"/>
      <c r="R32" s="543"/>
      <c r="S32" s="543"/>
      <c r="T32" s="224"/>
      <c r="U32" s="209"/>
      <c r="V32" s="234"/>
      <c r="W32" s="543" t="str">
        <f>IF(VLOOKUP(V23,Tabel_P_Ruang,4*$AG$4,0)&lt;&gt;0,VLOOKUP(V23,Tabel_P_Ruang,4*$AG$4,0),"")</f>
        <v>DZAKI RAMADHAN</v>
      </c>
      <c r="X32" s="543"/>
      <c r="Y32" s="543"/>
      <c r="Z32" s="543"/>
      <c r="AA32" s="543"/>
      <c r="AB32" s="543"/>
      <c r="AC32" s="543"/>
      <c r="AD32" s="224"/>
      <c r="AE32" s="228"/>
      <c r="AF32" s="68"/>
      <c r="AG32" s="68"/>
      <c r="AH32" s="68"/>
      <c r="AI32" s="68"/>
    </row>
    <row r="33" spans="1:35" ht="11.25" customHeight="1" x14ac:dyDescent="0.3">
      <c r="A33" s="85"/>
      <c r="B33" s="234"/>
      <c r="C33" s="68"/>
      <c r="D33" s="209"/>
      <c r="E33" s="209"/>
      <c r="F33" s="209"/>
      <c r="G33" s="209"/>
      <c r="H33" s="209"/>
      <c r="I33" s="209"/>
      <c r="J33" s="209"/>
      <c r="K33" s="209"/>
      <c r="L33" s="234"/>
      <c r="M33" s="68"/>
      <c r="N33" s="209"/>
      <c r="O33" s="209"/>
      <c r="P33" s="209"/>
      <c r="Q33" s="209"/>
      <c r="R33" s="209"/>
      <c r="S33" s="209"/>
      <c r="T33" s="209"/>
      <c r="U33" s="209"/>
      <c r="V33" s="234"/>
      <c r="W33" s="68"/>
      <c r="X33" s="209"/>
      <c r="Y33" s="209"/>
      <c r="Z33" s="209"/>
      <c r="AA33" s="209"/>
      <c r="AB33" s="209"/>
      <c r="AC33" s="209"/>
      <c r="AD33" s="209"/>
      <c r="AE33" s="228"/>
      <c r="AF33" s="68"/>
      <c r="AG33" s="68"/>
      <c r="AH33" s="68"/>
      <c r="AI33" s="68"/>
    </row>
    <row r="34" spans="1:35" ht="11.25" customHeight="1" x14ac:dyDescent="0.3">
      <c r="A34" s="85"/>
      <c r="B34" s="234"/>
      <c r="C34" s="209"/>
      <c r="D34" s="209"/>
      <c r="E34" s="209"/>
      <c r="F34" s="209"/>
      <c r="G34" s="209"/>
      <c r="H34" s="209"/>
      <c r="I34" s="209"/>
      <c r="J34" s="209"/>
      <c r="K34" s="209"/>
      <c r="L34" s="234"/>
      <c r="M34" s="209"/>
      <c r="N34" s="209"/>
      <c r="O34" s="209"/>
      <c r="P34" s="209"/>
      <c r="Q34" s="209"/>
      <c r="R34" s="209"/>
      <c r="S34" s="209"/>
      <c r="T34" s="209"/>
      <c r="U34" s="209"/>
      <c r="V34" s="234"/>
      <c r="W34" s="209"/>
      <c r="X34" s="209"/>
      <c r="Y34" s="209"/>
      <c r="Z34" s="209"/>
      <c r="AA34" s="209"/>
      <c r="AB34" s="209"/>
      <c r="AC34" s="209"/>
      <c r="AD34" s="209"/>
      <c r="AE34" s="228"/>
      <c r="AF34" s="68"/>
      <c r="AG34" s="68"/>
      <c r="AH34" s="68"/>
      <c r="AI34" s="68"/>
    </row>
    <row r="35" spans="1:35" ht="11.25" customHeight="1" x14ac:dyDescent="0.3">
      <c r="A35" s="85"/>
      <c r="B35" s="234"/>
      <c r="C35" s="209"/>
      <c r="D35" s="209"/>
      <c r="E35" s="209"/>
      <c r="F35" s="209"/>
      <c r="G35" s="209"/>
      <c r="H35" s="209"/>
      <c r="I35" s="209"/>
      <c r="J35" s="209"/>
      <c r="K35" s="209"/>
      <c r="L35" s="234"/>
      <c r="M35" s="209"/>
      <c r="N35" s="209"/>
      <c r="O35" s="209"/>
      <c r="P35" s="209"/>
      <c r="Q35" s="209"/>
      <c r="R35" s="209"/>
      <c r="S35" s="209"/>
      <c r="T35" s="209"/>
      <c r="U35" s="209"/>
      <c r="V35" s="234"/>
      <c r="W35" s="209"/>
      <c r="X35" s="209"/>
      <c r="Y35" s="209"/>
      <c r="Z35" s="209"/>
      <c r="AA35" s="209"/>
      <c r="AB35" s="209"/>
      <c r="AC35" s="209"/>
      <c r="AD35" s="209"/>
      <c r="AE35" s="228"/>
      <c r="AF35" s="68"/>
      <c r="AG35" s="68"/>
      <c r="AH35" s="68"/>
      <c r="AI35" s="68"/>
    </row>
    <row r="36" spans="1:35" ht="11.25" customHeight="1" x14ac:dyDescent="0.3">
      <c r="A36" s="85"/>
      <c r="B36" s="234">
        <f>IF(Dt_Pemb_R!$C$6="Kanan ke Kiri",VALUE(MID($AG$26,1,2)),VALUE(MID($AH$26,1,2)))</f>
        <v>7</v>
      </c>
      <c r="C36" s="209"/>
      <c r="D36" s="534"/>
      <c r="E36" s="535"/>
      <c r="F36" s="535"/>
      <c r="G36" s="535"/>
      <c r="H36" s="536"/>
      <c r="I36" s="209"/>
      <c r="J36" s="209"/>
      <c r="K36" s="209"/>
      <c r="L36" s="234">
        <f>IF(Dt_Pemb_R!$C$6="Kanan ke Kiri",VALUE(MID($AG$26,3,2)),VALUE(MID($AH$26,3,2)))</f>
        <v>8</v>
      </c>
      <c r="M36" s="209"/>
      <c r="N36" s="534"/>
      <c r="O36" s="535"/>
      <c r="P36" s="535"/>
      <c r="Q36" s="535"/>
      <c r="R36" s="536"/>
      <c r="S36" s="209"/>
      <c r="T36" s="209"/>
      <c r="U36" s="209"/>
      <c r="V36" s="234">
        <f>IF(Dt_Pemb_R!$C$6="Kanan ke Kiri",VALUE(MID($AG$26,5,2)),VALUE(MID($AH$26,5,2)))</f>
        <v>9</v>
      </c>
      <c r="W36" s="209"/>
      <c r="X36" s="534"/>
      <c r="Y36" s="535"/>
      <c r="Z36" s="535"/>
      <c r="AA36" s="535"/>
      <c r="AB36" s="536"/>
      <c r="AC36" s="209"/>
      <c r="AD36" s="209"/>
      <c r="AE36" s="228"/>
      <c r="AF36" s="68"/>
      <c r="AG36" s="68"/>
      <c r="AH36" s="68"/>
      <c r="AI36" s="68"/>
    </row>
    <row r="37" spans="1:35" ht="11.25" customHeight="1" x14ac:dyDescent="0.3">
      <c r="A37" s="85"/>
      <c r="B37" s="234"/>
      <c r="C37" s="209"/>
      <c r="D37" s="537"/>
      <c r="E37" s="538"/>
      <c r="F37" s="538"/>
      <c r="G37" s="538"/>
      <c r="H37" s="539"/>
      <c r="I37" s="209"/>
      <c r="J37" s="209"/>
      <c r="K37" s="209"/>
      <c r="L37" s="234"/>
      <c r="M37" s="209"/>
      <c r="N37" s="537"/>
      <c r="O37" s="538"/>
      <c r="P37" s="538"/>
      <c r="Q37" s="538"/>
      <c r="R37" s="539"/>
      <c r="S37" s="209"/>
      <c r="T37" s="209"/>
      <c r="U37" s="209"/>
      <c r="V37" s="234"/>
      <c r="W37" s="209"/>
      <c r="X37" s="537"/>
      <c r="Y37" s="538"/>
      <c r="Z37" s="538"/>
      <c r="AA37" s="538"/>
      <c r="AB37" s="539"/>
      <c r="AC37" s="209"/>
      <c r="AD37" s="209"/>
      <c r="AE37" s="228"/>
      <c r="AF37" s="68"/>
      <c r="AG37" s="68"/>
      <c r="AH37" s="68"/>
      <c r="AI37" s="68"/>
    </row>
    <row r="38" spans="1:35" ht="11.25" customHeight="1" x14ac:dyDescent="0.3">
      <c r="A38" s="85"/>
      <c r="B38" s="234"/>
      <c r="C38" s="209"/>
      <c r="D38" s="537"/>
      <c r="E38" s="538"/>
      <c r="F38" s="538"/>
      <c r="G38" s="538"/>
      <c r="H38" s="539"/>
      <c r="I38" s="209"/>
      <c r="J38" s="209"/>
      <c r="K38" s="209"/>
      <c r="L38" s="234"/>
      <c r="M38" s="209"/>
      <c r="N38" s="537"/>
      <c r="O38" s="538"/>
      <c r="P38" s="538"/>
      <c r="Q38" s="538"/>
      <c r="R38" s="539"/>
      <c r="S38" s="209"/>
      <c r="T38" s="209"/>
      <c r="U38" s="209"/>
      <c r="V38" s="234"/>
      <c r="W38" s="209"/>
      <c r="X38" s="537"/>
      <c r="Y38" s="538"/>
      <c r="Z38" s="538"/>
      <c r="AA38" s="538"/>
      <c r="AB38" s="539"/>
      <c r="AC38" s="209"/>
      <c r="AD38" s="209"/>
      <c r="AE38" s="228"/>
      <c r="AF38" s="68"/>
      <c r="AG38" s="68"/>
      <c r="AH38" s="68"/>
      <c r="AI38" s="68"/>
    </row>
    <row r="39" spans="1:35" ht="11.25" customHeight="1" x14ac:dyDescent="0.3">
      <c r="A39" s="85"/>
      <c r="B39" s="234"/>
      <c r="C39" s="209"/>
      <c r="D39" s="537"/>
      <c r="E39" s="538"/>
      <c r="F39" s="538"/>
      <c r="G39" s="538"/>
      <c r="H39" s="539"/>
      <c r="I39" s="209"/>
      <c r="J39" s="209"/>
      <c r="K39" s="209"/>
      <c r="L39" s="234"/>
      <c r="M39" s="209"/>
      <c r="N39" s="537"/>
      <c r="O39" s="538"/>
      <c r="P39" s="538"/>
      <c r="Q39" s="538"/>
      <c r="R39" s="539"/>
      <c r="S39" s="209"/>
      <c r="T39" s="209"/>
      <c r="U39" s="209"/>
      <c r="V39" s="234"/>
      <c r="W39" s="209"/>
      <c r="X39" s="537"/>
      <c r="Y39" s="538"/>
      <c r="Z39" s="538"/>
      <c r="AA39" s="538"/>
      <c r="AB39" s="539"/>
      <c r="AC39" s="209"/>
      <c r="AD39" s="209"/>
      <c r="AE39" s="228"/>
      <c r="AF39" s="68"/>
      <c r="AG39" s="68"/>
      <c r="AH39" s="68"/>
      <c r="AI39" s="68"/>
    </row>
    <row r="40" spans="1:35" ht="11.25" customHeight="1" x14ac:dyDescent="0.3">
      <c r="A40" s="85"/>
      <c r="B40" s="234"/>
      <c r="C40" s="209"/>
      <c r="D40" s="537"/>
      <c r="E40" s="538"/>
      <c r="F40" s="538"/>
      <c r="G40" s="538"/>
      <c r="H40" s="539"/>
      <c r="I40" s="209"/>
      <c r="J40" s="209"/>
      <c r="K40" s="209"/>
      <c r="L40" s="234"/>
      <c r="M40" s="209"/>
      <c r="N40" s="537"/>
      <c r="O40" s="538"/>
      <c r="P40" s="538"/>
      <c r="Q40" s="538"/>
      <c r="R40" s="539"/>
      <c r="S40" s="209"/>
      <c r="T40" s="209"/>
      <c r="U40" s="209"/>
      <c r="V40" s="234"/>
      <c r="W40" s="209"/>
      <c r="X40" s="537"/>
      <c r="Y40" s="538"/>
      <c r="Z40" s="538"/>
      <c r="AA40" s="538"/>
      <c r="AB40" s="539"/>
      <c r="AC40" s="209"/>
      <c r="AD40" s="209"/>
      <c r="AE40" s="228"/>
      <c r="AF40" s="68"/>
      <c r="AG40" s="68"/>
      <c r="AH40" s="68"/>
      <c r="AI40" s="68"/>
    </row>
    <row r="41" spans="1:35" ht="11.25" customHeight="1" x14ac:dyDescent="0.3">
      <c r="A41" s="85"/>
      <c r="B41" s="234"/>
      <c r="C41" s="209"/>
      <c r="D41" s="537"/>
      <c r="E41" s="538"/>
      <c r="F41" s="538"/>
      <c r="G41" s="538"/>
      <c r="H41" s="539"/>
      <c r="I41" s="209"/>
      <c r="J41" s="209"/>
      <c r="K41" s="209"/>
      <c r="L41" s="234"/>
      <c r="M41" s="209"/>
      <c r="N41" s="537"/>
      <c r="O41" s="538"/>
      <c r="P41" s="538"/>
      <c r="Q41" s="538"/>
      <c r="R41" s="539"/>
      <c r="S41" s="209"/>
      <c r="T41" s="209"/>
      <c r="U41" s="209"/>
      <c r="V41" s="234"/>
      <c r="W41" s="209"/>
      <c r="X41" s="537"/>
      <c r="Y41" s="538"/>
      <c r="Z41" s="538"/>
      <c r="AA41" s="538"/>
      <c r="AB41" s="539"/>
      <c r="AC41" s="209"/>
      <c r="AD41" s="209"/>
      <c r="AE41" s="228"/>
      <c r="AF41" s="68"/>
      <c r="AG41" s="68"/>
      <c r="AH41" s="68"/>
      <c r="AI41" s="68"/>
    </row>
    <row r="42" spans="1:35" ht="11.25" customHeight="1" x14ac:dyDescent="0.3">
      <c r="A42" s="85"/>
      <c r="B42" s="236"/>
      <c r="C42" s="222"/>
      <c r="D42" s="537"/>
      <c r="E42" s="538"/>
      <c r="F42" s="538"/>
      <c r="G42" s="538"/>
      <c r="H42" s="539"/>
      <c r="I42" s="209"/>
      <c r="J42" s="209"/>
      <c r="K42" s="209"/>
      <c r="L42" s="234"/>
      <c r="M42" s="222"/>
      <c r="N42" s="537"/>
      <c r="O42" s="538"/>
      <c r="P42" s="538"/>
      <c r="Q42" s="538"/>
      <c r="R42" s="539"/>
      <c r="S42" s="209"/>
      <c r="T42" s="209"/>
      <c r="U42" s="209"/>
      <c r="V42" s="234"/>
      <c r="W42" s="222"/>
      <c r="X42" s="537"/>
      <c r="Y42" s="538"/>
      <c r="Z42" s="538"/>
      <c r="AA42" s="538"/>
      <c r="AB42" s="539"/>
      <c r="AC42" s="209"/>
      <c r="AD42" s="209"/>
      <c r="AE42" s="228"/>
      <c r="AF42" s="68"/>
      <c r="AG42" s="68"/>
      <c r="AH42" s="68"/>
      <c r="AI42" s="68"/>
    </row>
    <row r="43" spans="1:35" ht="11.25" customHeight="1" x14ac:dyDescent="0.3">
      <c r="A43" s="85"/>
      <c r="B43" s="234"/>
      <c r="C43" s="68"/>
      <c r="D43" s="540"/>
      <c r="E43" s="541"/>
      <c r="F43" s="541"/>
      <c r="G43" s="541"/>
      <c r="H43" s="542"/>
      <c r="I43" s="68"/>
      <c r="J43" s="68"/>
      <c r="K43" s="209"/>
      <c r="L43" s="234"/>
      <c r="M43" s="68"/>
      <c r="N43" s="540"/>
      <c r="O43" s="541"/>
      <c r="P43" s="541"/>
      <c r="Q43" s="541"/>
      <c r="R43" s="542"/>
      <c r="S43" s="68"/>
      <c r="T43" s="68"/>
      <c r="U43" s="209"/>
      <c r="V43" s="234"/>
      <c r="W43" s="68"/>
      <c r="X43" s="540"/>
      <c r="Y43" s="541"/>
      <c r="Z43" s="541"/>
      <c r="AA43" s="541"/>
      <c r="AB43" s="542"/>
      <c r="AC43" s="68"/>
      <c r="AD43" s="68"/>
      <c r="AE43" s="228"/>
      <c r="AF43" s="68"/>
      <c r="AG43" s="68"/>
      <c r="AH43" s="68"/>
      <c r="AI43" s="68"/>
    </row>
    <row r="44" spans="1:35" ht="11.25" customHeight="1" x14ac:dyDescent="0.3">
      <c r="A44" s="85"/>
      <c r="B44" s="234"/>
      <c r="C44" s="553" t="str">
        <f>IF(VLOOKUP(B36,Tabel_P_Ruang,4*$AG$4-1,0)&lt;&gt;0,VLOOKUP(B36,Tabel_P_Ruang,4*$AG$4-1,0),"")</f>
        <v>28</v>
      </c>
      <c r="D44" s="553"/>
      <c r="E44" s="553"/>
      <c r="F44" s="553"/>
      <c r="G44" s="553"/>
      <c r="H44" s="553"/>
      <c r="I44" s="553"/>
      <c r="J44" s="223"/>
      <c r="K44" s="209"/>
      <c r="L44" s="234"/>
      <c r="M44" s="553" t="str">
        <f>IF(VLOOKUP(L36,Tabel_P_Ruang,4*$AG$4-1,0)&lt;&gt;0,VLOOKUP(L36,Tabel_P_Ruang,4*$AG$4-1,0),"")</f>
        <v>3</v>
      </c>
      <c r="N44" s="553"/>
      <c r="O44" s="553"/>
      <c r="P44" s="553"/>
      <c r="Q44" s="553"/>
      <c r="R44" s="553"/>
      <c r="S44" s="553"/>
      <c r="T44" s="223"/>
      <c r="U44" s="209"/>
      <c r="V44" s="234"/>
      <c r="W44" s="553" t="str">
        <f>IF(VLOOKUP(V36,Tabel_P_Ruang,4*$AG$4-1,0)&lt;&gt;0,VLOOKUP(V36,Tabel_P_Ruang,4*$AG$4-1,0),"")</f>
        <v>19</v>
      </c>
      <c r="X44" s="553"/>
      <c r="Y44" s="553"/>
      <c r="Z44" s="553"/>
      <c r="AA44" s="553"/>
      <c r="AB44" s="553"/>
      <c r="AC44" s="553"/>
      <c r="AD44" s="223"/>
      <c r="AE44" s="228"/>
      <c r="AF44" s="68"/>
      <c r="AG44" s="68"/>
      <c r="AH44" s="68"/>
      <c r="AI44" s="68"/>
    </row>
    <row r="45" spans="1:35" ht="11.25" customHeight="1" x14ac:dyDescent="0.3">
      <c r="A45" s="85"/>
      <c r="B45" s="234"/>
      <c r="C45" s="543" t="str">
        <f>IF(VLOOKUP(B36,Tabel_P_Ruang,4*$AG$4,0)&lt;&gt;0,VLOOKUP(B36,Tabel_P_Ruang,4*$AG$4,0),"")</f>
        <v>Saskia Putri Nadilla</v>
      </c>
      <c r="D45" s="543"/>
      <c r="E45" s="543"/>
      <c r="F45" s="543"/>
      <c r="G45" s="543"/>
      <c r="H45" s="543"/>
      <c r="I45" s="543"/>
      <c r="J45" s="224"/>
      <c r="K45" s="209"/>
      <c r="L45" s="234"/>
      <c r="M45" s="543" t="str">
        <f>IF(VLOOKUP(L36,Tabel_P_Ruang,4*$AG$4,0)&lt;&gt;0,VLOOKUP(L36,Tabel_P_Ruang,4*$AG$4,0),"")</f>
        <v>ARZA ADELIA</v>
      </c>
      <c r="N45" s="543"/>
      <c r="O45" s="543"/>
      <c r="P45" s="543"/>
      <c r="Q45" s="543"/>
      <c r="R45" s="543"/>
      <c r="S45" s="543"/>
      <c r="T45" s="224"/>
      <c r="U45" s="209"/>
      <c r="V45" s="234"/>
      <c r="W45" s="543" t="str">
        <f>IF(VLOOKUP(V36,Tabel_P_Ruang,4*$AG$4,0)&lt;&gt;0,VLOOKUP(V36,Tabel_P_Ruang,4*$AG$4,0),"")</f>
        <v>JIRA SALZABILAH</v>
      </c>
      <c r="X45" s="543"/>
      <c r="Y45" s="543"/>
      <c r="Z45" s="543"/>
      <c r="AA45" s="543"/>
      <c r="AB45" s="543"/>
      <c r="AC45" s="543"/>
      <c r="AD45" s="224"/>
      <c r="AE45" s="228"/>
      <c r="AF45" s="68"/>
      <c r="AG45" s="68"/>
      <c r="AH45" s="68"/>
      <c r="AI45" s="68"/>
    </row>
    <row r="46" spans="1:35" ht="11.25" customHeight="1" x14ac:dyDescent="0.3">
      <c r="A46" s="85"/>
      <c r="B46" s="234"/>
      <c r="C46" s="68"/>
      <c r="D46" s="209"/>
      <c r="E46" s="209"/>
      <c r="F46" s="209"/>
      <c r="G46" s="209"/>
      <c r="H46" s="209"/>
      <c r="I46" s="209"/>
      <c r="J46" s="209"/>
      <c r="K46" s="209"/>
      <c r="L46" s="234"/>
      <c r="M46" s="68"/>
      <c r="N46" s="209"/>
      <c r="O46" s="209"/>
      <c r="P46" s="209"/>
      <c r="Q46" s="209"/>
      <c r="R46" s="209"/>
      <c r="S46" s="209"/>
      <c r="T46" s="209"/>
      <c r="U46" s="209"/>
      <c r="V46" s="234"/>
      <c r="W46" s="68"/>
      <c r="X46" s="209"/>
      <c r="Y46" s="209"/>
      <c r="Z46" s="209"/>
      <c r="AA46" s="209"/>
      <c r="AB46" s="209"/>
      <c r="AC46" s="209"/>
      <c r="AD46" s="209"/>
      <c r="AE46" s="228"/>
      <c r="AF46" s="68"/>
      <c r="AG46" s="68"/>
      <c r="AH46" s="68"/>
      <c r="AI46" s="68"/>
    </row>
    <row r="47" spans="1:35" ht="11.25" customHeight="1" x14ac:dyDescent="0.3">
      <c r="A47" s="85"/>
      <c r="B47" s="234"/>
      <c r="C47" s="209"/>
      <c r="D47" s="209"/>
      <c r="E47" s="209"/>
      <c r="F47" s="209"/>
      <c r="G47" s="209"/>
      <c r="H47" s="209"/>
      <c r="I47" s="209"/>
      <c r="J47" s="209"/>
      <c r="K47" s="209"/>
      <c r="L47" s="234"/>
      <c r="M47" s="209"/>
      <c r="N47" s="209"/>
      <c r="O47" s="209"/>
      <c r="P47" s="209"/>
      <c r="Q47" s="209"/>
      <c r="R47" s="209"/>
      <c r="S47" s="209"/>
      <c r="T47" s="209"/>
      <c r="U47" s="209"/>
      <c r="V47" s="234"/>
      <c r="W47" s="209"/>
      <c r="X47" s="209"/>
      <c r="Y47" s="209"/>
      <c r="Z47" s="209"/>
      <c r="AA47" s="209"/>
      <c r="AB47" s="209"/>
      <c r="AC47" s="209"/>
      <c r="AD47" s="209"/>
      <c r="AE47" s="228"/>
      <c r="AF47" s="68"/>
      <c r="AG47" s="68"/>
      <c r="AH47" s="68"/>
      <c r="AI47" s="68"/>
    </row>
    <row r="48" spans="1:35" ht="11.25" customHeight="1" x14ac:dyDescent="0.3">
      <c r="A48" s="85"/>
      <c r="B48" s="234"/>
      <c r="C48" s="209"/>
      <c r="D48" s="209"/>
      <c r="E48" s="209"/>
      <c r="F48" s="209"/>
      <c r="G48" s="209"/>
      <c r="H48" s="209"/>
      <c r="I48" s="209"/>
      <c r="J48" s="209"/>
      <c r="K48" s="209"/>
      <c r="L48" s="234"/>
      <c r="M48" s="209"/>
      <c r="N48" s="209"/>
      <c r="O48" s="209"/>
      <c r="P48" s="209"/>
      <c r="Q48" s="209"/>
      <c r="R48" s="209"/>
      <c r="S48" s="209"/>
      <c r="T48" s="209"/>
      <c r="U48" s="209"/>
      <c r="V48" s="234"/>
      <c r="W48" s="209"/>
      <c r="X48" s="209"/>
      <c r="Y48" s="209"/>
      <c r="Z48" s="209"/>
      <c r="AA48" s="209"/>
      <c r="AB48" s="209"/>
      <c r="AC48" s="209"/>
      <c r="AD48" s="209"/>
      <c r="AE48" s="228"/>
      <c r="AF48" s="68"/>
      <c r="AG48" s="68"/>
      <c r="AH48" s="68"/>
      <c r="AI48" s="68"/>
    </row>
    <row r="49" spans="1:35" ht="11.25" customHeight="1" x14ac:dyDescent="0.3">
      <c r="A49" s="85"/>
      <c r="B49" s="234">
        <f>IF(Dt_Pemb_R!$C$6="Kanan ke Kiri",VALUE(MID($AG$27,1,2)),VALUE(MID($AH$27,1,2)))</f>
        <v>12</v>
      </c>
      <c r="C49" s="209"/>
      <c r="D49" s="534"/>
      <c r="E49" s="535"/>
      <c r="F49" s="535"/>
      <c r="G49" s="535"/>
      <c r="H49" s="536"/>
      <c r="I49" s="209"/>
      <c r="J49" s="209"/>
      <c r="K49" s="209"/>
      <c r="L49" s="234">
        <f>IF(Dt_Pemb_R!$C$6="Kanan ke Kiri",VALUE(MID($AG$27,3,2)),VALUE(MID($AH$27,3,2)))</f>
        <v>11</v>
      </c>
      <c r="M49" s="209"/>
      <c r="N49" s="534"/>
      <c r="O49" s="535"/>
      <c r="P49" s="535"/>
      <c r="Q49" s="535"/>
      <c r="R49" s="536"/>
      <c r="S49" s="209"/>
      <c r="T49" s="209"/>
      <c r="U49" s="209"/>
      <c r="V49" s="234">
        <f>IF(Dt_Pemb_R!$C$6="Kanan ke Kiri",VALUE(MID($AG$27,5,2)),VALUE(MID($AH$27,5,2)))</f>
        <v>10</v>
      </c>
      <c r="W49" s="209"/>
      <c r="X49" s="534"/>
      <c r="Y49" s="535"/>
      <c r="Z49" s="535"/>
      <c r="AA49" s="535"/>
      <c r="AB49" s="536"/>
      <c r="AC49" s="209"/>
      <c r="AD49" s="209"/>
      <c r="AE49" s="228"/>
      <c r="AF49" s="68"/>
      <c r="AG49" s="68"/>
      <c r="AH49" s="68"/>
      <c r="AI49" s="68"/>
    </row>
    <row r="50" spans="1:35" ht="11.25" customHeight="1" x14ac:dyDescent="0.3">
      <c r="A50" s="85"/>
      <c r="B50" s="234"/>
      <c r="C50" s="209"/>
      <c r="D50" s="537"/>
      <c r="E50" s="538"/>
      <c r="F50" s="538"/>
      <c r="G50" s="538"/>
      <c r="H50" s="539"/>
      <c r="I50" s="209"/>
      <c r="J50" s="209"/>
      <c r="K50" s="209"/>
      <c r="L50" s="234"/>
      <c r="M50" s="209"/>
      <c r="N50" s="537"/>
      <c r="O50" s="538"/>
      <c r="P50" s="538"/>
      <c r="Q50" s="538"/>
      <c r="R50" s="539"/>
      <c r="S50" s="209"/>
      <c r="T50" s="209"/>
      <c r="U50" s="209"/>
      <c r="V50" s="234"/>
      <c r="W50" s="209"/>
      <c r="X50" s="537"/>
      <c r="Y50" s="538"/>
      <c r="Z50" s="538"/>
      <c r="AA50" s="538"/>
      <c r="AB50" s="539"/>
      <c r="AC50" s="209"/>
      <c r="AD50" s="209"/>
      <c r="AE50" s="228"/>
      <c r="AF50" s="68"/>
      <c r="AG50" s="68"/>
      <c r="AH50" s="68"/>
      <c r="AI50" s="68"/>
    </row>
    <row r="51" spans="1:35" ht="11.25" customHeight="1" x14ac:dyDescent="0.3">
      <c r="A51" s="85"/>
      <c r="B51" s="234"/>
      <c r="C51" s="209"/>
      <c r="D51" s="537"/>
      <c r="E51" s="538"/>
      <c r="F51" s="538"/>
      <c r="G51" s="538"/>
      <c r="H51" s="539"/>
      <c r="I51" s="209"/>
      <c r="J51" s="209"/>
      <c r="K51" s="209"/>
      <c r="L51" s="234"/>
      <c r="M51" s="209"/>
      <c r="N51" s="537"/>
      <c r="O51" s="538"/>
      <c r="P51" s="538"/>
      <c r="Q51" s="538"/>
      <c r="R51" s="539"/>
      <c r="S51" s="209"/>
      <c r="T51" s="209"/>
      <c r="U51" s="209"/>
      <c r="V51" s="234"/>
      <c r="W51" s="209"/>
      <c r="X51" s="537"/>
      <c r="Y51" s="538"/>
      <c r="Z51" s="538"/>
      <c r="AA51" s="538"/>
      <c r="AB51" s="539"/>
      <c r="AC51" s="209"/>
      <c r="AD51" s="209"/>
      <c r="AE51" s="228"/>
      <c r="AF51" s="68"/>
      <c r="AG51" s="68"/>
      <c r="AH51" s="68"/>
      <c r="AI51" s="68"/>
    </row>
    <row r="52" spans="1:35" ht="11.25" customHeight="1" x14ac:dyDescent="0.3">
      <c r="A52" s="85"/>
      <c r="B52" s="234"/>
      <c r="C52" s="209"/>
      <c r="D52" s="537"/>
      <c r="E52" s="538"/>
      <c r="F52" s="538"/>
      <c r="G52" s="538"/>
      <c r="H52" s="539"/>
      <c r="I52" s="209"/>
      <c r="J52" s="209"/>
      <c r="K52" s="209"/>
      <c r="L52" s="234"/>
      <c r="M52" s="209"/>
      <c r="N52" s="537"/>
      <c r="O52" s="538"/>
      <c r="P52" s="538"/>
      <c r="Q52" s="538"/>
      <c r="R52" s="539"/>
      <c r="S52" s="209"/>
      <c r="T52" s="209"/>
      <c r="U52" s="209"/>
      <c r="V52" s="234"/>
      <c r="W52" s="209"/>
      <c r="X52" s="537"/>
      <c r="Y52" s="538"/>
      <c r="Z52" s="538"/>
      <c r="AA52" s="538"/>
      <c r="AB52" s="539"/>
      <c r="AC52" s="209"/>
      <c r="AD52" s="209"/>
      <c r="AE52" s="228"/>
      <c r="AF52" s="68"/>
      <c r="AG52" s="68"/>
      <c r="AH52" s="68"/>
      <c r="AI52" s="68"/>
    </row>
    <row r="53" spans="1:35" ht="11.25" customHeight="1" x14ac:dyDescent="0.3">
      <c r="A53" s="85"/>
      <c r="B53" s="234"/>
      <c r="C53" s="209"/>
      <c r="D53" s="537"/>
      <c r="E53" s="538"/>
      <c r="F53" s="538"/>
      <c r="G53" s="538"/>
      <c r="H53" s="539"/>
      <c r="I53" s="209"/>
      <c r="J53" s="209"/>
      <c r="K53" s="209"/>
      <c r="L53" s="234"/>
      <c r="M53" s="209"/>
      <c r="N53" s="537"/>
      <c r="O53" s="538"/>
      <c r="P53" s="538"/>
      <c r="Q53" s="538"/>
      <c r="R53" s="539"/>
      <c r="S53" s="209"/>
      <c r="T53" s="209"/>
      <c r="U53" s="209"/>
      <c r="V53" s="234"/>
      <c r="W53" s="209"/>
      <c r="X53" s="537"/>
      <c r="Y53" s="538"/>
      <c r="Z53" s="538"/>
      <c r="AA53" s="538"/>
      <c r="AB53" s="539"/>
      <c r="AC53" s="209"/>
      <c r="AD53" s="209"/>
      <c r="AE53" s="228"/>
      <c r="AF53" s="68"/>
      <c r="AG53" s="68"/>
      <c r="AH53" s="68"/>
      <c r="AI53" s="68"/>
    </row>
    <row r="54" spans="1:35" ht="11.25" customHeight="1" x14ac:dyDescent="0.3">
      <c r="A54" s="85"/>
      <c r="B54" s="234"/>
      <c r="C54" s="209"/>
      <c r="D54" s="537"/>
      <c r="E54" s="538"/>
      <c r="F54" s="538"/>
      <c r="G54" s="538"/>
      <c r="H54" s="539"/>
      <c r="I54" s="209"/>
      <c r="J54" s="209"/>
      <c r="K54" s="209"/>
      <c r="L54" s="234"/>
      <c r="M54" s="209"/>
      <c r="N54" s="537"/>
      <c r="O54" s="538"/>
      <c r="P54" s="538"/>
      <c r="Q54" s="538"/>
      <c r="R54" s="539"/>
      <c r="S54" s="209"/>
      <c r="T54" s="209"/>
      <c r="U54" s="209"/>
      <c r="V54" s="234"/>
      <c r="W54" s="209"/>
      <c r="X54" s="537"/>
      <c r="Y54" s="538"/>
      <c r="Z54" s="538"/>
      <c r="AA54" s="538"/>
      <c r="AB54" s="539"/>
      <c r="AC54" s="209"/>
      <c r="AD54" s="209"/>
      <c r="AE54" s="228"/>
      <c r="AF54" s="68"/>
      <c r="AG54" s="68"/>
      <c r="AH54" s="68"/>
      <c r="AI54" s="68"/>
    </row>
    <row r="55" spans="1:35" ht="11.25" customHeight="1" x14ac:dyDescent="0.3">
      <c r="A55" s="85"/>
      <c r="B55" s="236"/>
      <c r="C55" s="222"/>
      <c r="D55" s="537"/>
      <c r="E55" s="538"/>
      <c r="F55" s="538"/>
      <c r="G55" s="538"/>
      <c r="H55" s="539"/>
      <c r="I55" s="209"/>
      <c r="J55" s="209"/>
      <c r="K55" s="209"/>
      <c r="L55" s="234"/>
      <c r="M55" s="222"/>
      <c r="N55" s="537"/>
      <c r="O55" s="538"/>
      <c r="P55" s="538"/>
      <c r="Q55" s="538"/>
      <c r="R55" s="539"/>
      <c r="S55" s="209"/>
      <c r="T55" s="209"/>
      <c r="U55" s="209"/>
      <c r="V55" s="234"/>
      <c r="W55" s="222"/>
      <c r="X55" s="537"/>
      <c r="Y55" s="538"/>
      <c r="Z55" s="538"/>
      <c r="AA55" s="538"/>
      <c r="AB55" s="539"/>
      <c r="AC55" s="209"/>
      <c r="AD55" s="209"/>
      <c r="AE55" s="228"/>
      <c r="AF55" s="68"/>
      <c r="AG55" s="68"/>
      <c r="AH55" s="68"/>
      <c r="AI55" s="68"/>
    </row>
    <row r="56" spans="1:35" ht="11.25" customHeight="1" x14ac:dyDescent="0.3">
      <c r="A56" s="85"/>
      <c r="B56" s="234"/>
      <c r="C56" s="68"/>
      <c r="D56" s="540"/>
      <c r="E56" s="541"/>
      <c r="F56" s="541"/>
      <c r="G56" s="541"/>
      <c r="H56" s="542"/>
      <c r="I56" s="68"/>
      <c r="J56" s="68"/>
      <c r="K56" s="209"/>
      <c r="L56" s="234"/>
      <c r="M56" s="68"/>
      <c r="N56" s="540"/>
      <c r="O56" s="541"/>
      <c r="P56" s="541"/>
      <c r="Q56" s="541"/>
      <c r="R56" s="542"/>
      <c r="S56" s="68"/>
      <c r="T56" s="68"/>
      <c r="U56" s="209"/>
      <c r="V56" s="234"/>
      <c r="W56" s="68"/>
      <c r="X56" s="540"/>
      <c r="Y56" s="541"/>
      <c r="Z56" s="541"/>
      <c r="AA56" s="541"/>
      <c r="AB56" s="542"/>
      <c r="AC56" s="68"/>
      <c r="AD56" s="68"/>
      <c r="AE56" s="228"/>
      <c r="AF56" s="68"/>
      <c r="AG56" s="68"/>
      <c r="AH56" s="68"/>
      <c r="AI56" s="68"/>
    </row>
    <row r="57" spans="1:35" ht="11.25" customHeight="1" x14ac:dyDescent="0.3">
      <c r="A57" s="85"/>
      <c r="B57" s="234"/>
      <c r="C57" s="553" t="str">
        <f>IF(VLOOKUP(B49,Tabel_P_Ruang,4*$AG$4-1,0)&lt;&gt;0,VLOOKUP(B49,Tabel_P_Ruang,4*$AG$4-1,0),"")</f>
        <v/>
      </c>
      <c r="D57" s="553"/>
      <c r="E57" s="553"/>
      <c r="F57" s="553"/>
      <c r="G57" s="553"/>
      <c r="H57" s="553"/>
      <c r="I57" s="553"/>
      <c r="J57" s="223"/>
      <c r="K57" s="209"/>
      <c r="L57" s="234"/>
      <c r="M57" s="553" t="str">
        <f>IF(VLOOKUP(L49,Tabel_P_Ruang,4*$AG$4-1,0)&lt;&gt;0,VLOOKUP(L49,Tabel_P_Ruang,4*$AG$4-1,0),"")</f>
        <v/>
      </c>
      <c r="N57" s="553"/>
      <c r="O57" s="553"/>
      <c r="P57" s="553"/>
      <c r="Q57" s="553"/>
      <c r="R57" s="553"/>
      <c r="S57" s="553"/>
      <c r="T57" s="223"/>
      <c r="U57" s="209"/>
      <c r="V57" s="234"/>
      <c r="W57" s="553" t="str">
        <f>IF(VLOOKUP(V49,Tabel_P_Ruang,4*$AG$4-1,0)&lt;&gt;0,VLOOKUP(V49,Tabel_P_Ruang,4*$AG$4-1,0),"")</f>
        <v>29</v>
      </c>
      <c r="X57" s="553"/>
      <c r="Y57" s="553"/>
      <c r="Z57" s="553"/>
      <c r="AA57" s="553"/>
      <c r="AB57" s="553"/>
      <c r="AC57" s="553"/>
      <c r="AD57" s="223"/>
      <c r="AE57" s="228"/>
      <c r="AF57" s="68"/>
      <c r="AG57" s="68"/>
      <c r="AH57" s="68"/>
      <c r="AI57" s="68"/>
    </row>
    <row r="58" spans="1:35" ht="11.25" customHeight="1" x14ac:dyDescent="0.3">
      <c r="A58" s="85"/>
      <c r="B58" s="234"/>
      <c r="C58" s="543" t="str">
        <f>IF(VLOOKUP(B49,Tabel_P_Ruang,4*$AG$4,0)&lt;&gt;0,VLOOKUP(B49,Tabel_P_Ruang,4*$AG$4,0),"")</f>
        <v/>
      </c>
      <c r="D58" s="543"/>
      <c r="E58" s="543"/>
      <c r="F58" s="543"/>
      <c r="G58" s="543"/>
      <c r="H58" s="543"/>
      <c r="I58" s="543"/>
      <c r="J58" s="224"/>
      <c r="K58" s="209"/>
      <c r="L58" s="234"/>
      <c r="M58" s="543" t="str">
        <f>IF(VLOOKUP(L49,Tabel_P_Ruang,4*$AG$4,0)&lt;&gt;0,VLOOKUP(L49,Tabel_P_Ruang,4*$AG$4,0),"")</f>
        <v/>
      </c>
      <c r="N58" s="543"/>
      <c r="O58" s="543"/>
      <c r="P58" s="543"/>
      <c r="Q58" s="543"/>
      <c r="R58" s="543"/>
      <c r="S58" s="543"/>
      <c r="T58" s="224"/>
      <c r="U58" s="209"/>
      <c r="V58" s="234"/>
      <c r="W58" s="543" t="str">
        <f>IF(VLOOKUP(V49,Tabel_P_Ruang,4*$AG$4,0)&lt;&gt;0,VLOOKUP(V49,Tabel_P_Ruang,4*$AG$4,0),"")</f>
        <v>SURYANI</v>
      </c>
      <c r="X58" s="543"/>
      <c r="Y58" s="543"/>
      <c r="Z58" s="543"/>
      <c r="AA58" s="543"/>
      <c r="AB58" s="543"/>
      <c r="AC58" s="543"/>
      <c r="AD58" s="224"/>
      <c r="AE58" s="228"/>
      <c r="AF58" s="68"/>
      <c r="AG58" s="68"/>
      <c r="AH58" s="68"/>
      <c r="AI58" s="68"/>
    </row>
    <row r="59" spans="1:35" ht="11.25" customHeight="1" x14ac:dyDescent="0.3">
      <c r="A59" s="85"/>
      <c r="B59" s="234"/>
      <c r="C59" s="68"/>
      <c r="D59" s="209"/>
      <c r="E59" s="209"/>
      <c r="F59" s="209"/>
      <c r="G59" s="209"/>
      <c r="H59" s="209"/>
      <c r="I59" s="209"/>
      <c r="J59" s="209"/>
      <c r="K59" s="209"/>
      <c r="L59" s="234"/>
      <c r="M59" s="68"/>
      <c r="N59" s="209"/>
      <c r="O59" s="209"/>
      <c r="P59" s="209"/>
      <c r="Q59" s="209"/>
      <c r="R59" s="209"/>
      <c r="S59" s="209"/>
      <c r="T59" s="209"/>
      <c r="U59" s="209"/>
      <c r="V59" s="234"/>
      <c r="W59" s="68"/>
      <c r="X59" s="209"/>
      <c r="Y59" s="209"/>
      <c r="Z59" s="209"/>
      <c r="AA59" s="209"/>
      <c r="AB59" s="209"/>
      <c r="AC59" s="209"/>
      <c r="AD59" s="209"/>
      <c r="AE59" s="228"/>
      <c r="AF59" s="68"/>
      <c r="AG59" s="68"/>
      <c r="AH59" s="68"/>
      <c r="AI59" s="68"/>
    </row>
    <row r="60" spans="1:35" ht="11.25" customHeight="1" x14ac:dyDescent="0.3">
      <c r="A60" s="85"/>
      <c r="B60" s="234"/>
      <c r="C60" s="209"/>
      <c r="D60" s="209"/>
      <c r="E60" s="209"/>
      <c r="F60" s="209"/>
      <c r="G60" s="209"/>
      <c r="H60" s="209"/>
      <c r="I60" s="209"/>
      <c r="J60" s="209"/>
      <c r="K60" s="209"/>
      <c r="L60" s="234"/>
      <c r="M60" s="209"/>
      <c r="N60" s="209"/>
      <c r="O60" s="209"/>
      <c r="P60" s="209"/>
      <c r="Q60" s="209"/>
      <c r="R60" s="209"/>
      <c r="S60" s="209"/>
      <c r="T60" s="209"/>
      <c r="U60" s="209"/>
      <c r="V60" s="234"/>
      <c r="W60" s="209"/>
      <c r="X60" s="209"/>
      <c r="Y60" s="209"/>
      <c r="Z60" s="209"/>
      <c r="AA60" s="209"/>
      <c r="AB60" s="209"/>
      <c r="AC60" s="209"/>
      <c r="AD60" s="209"/>
      <c r="AE60" s="228"/>
      <c r="AF60" s="68"/>
      <c r="AG60" s="68"/>
      <c r="AH60" s="68"/>
      <c r="AI60" s="68"/>
    </row>
    <row r="61" spans="1:35" ht="11.25" customHeight="1" x14ac:dyDescent="0.3">
      <c r="A61" s="85"/>
      <c r="B61" s="234"/>
      <c r="C61" s="209"/>
      <c r="D61" s="209"/>
      <c r="E61" s="209"/>
      <c r="F61" s="209"/>
      <c r="G61" s="209"/>
      <c r="H61" s="209"/>
      <c r="I61" s="209"/>
      <c r="J61" s="209"/>
      <c r="K61" s="209"/>
      <c r="L61" s="234"/>
      <c r="M61" s="209"/>
      <c r="N61" s="209"/>
      <c r="O61" s="209"/>
      <c r="P61" s="209"/>
      <c r="Q61" s="209"/>
      <c r="R61" s="209"/>
      <c r="S61" s="209"/>
      <c r="T61" s="209"/>
      <c r="U61" s="209"/>
      <c r="V61" s="234"/>
      <c r="W61" s="209"/>
      <c r="X61" s="209"/>
      <c r="Y61" s="209"/>
      <c r="Z61" s="209"/>
      <c r="AA61" s="209"/>
      <c r="AB61" s="209"/>
      <c r="AC61" s="209"/>
      <c r="AD61" s="209"/>
      <c r="AE61" s="228"/>
      <c r="AF61" s="68"/>
      <c r="AG61" s="68"/>
      <c r="AH61" s="68"/>
      <c r="AI61" s="68"/>
    </row>
    <row r="62" spans="1:35" ht="11.25" customHeight="1" x14ac:dyDescent="0.3">
      <c r="A62" s="85"/>
      <c r="B62" s="234"/>
      <c r="C62" s="209"/>
      <c r="D62" s="209"/>
      <c r="E62" s="209"/>
      <c r="F62" s="209"/>
      <c r="G62" s="209"/>
      <c r="H62" s="209"/>
      <c r="I62" s="209"/>
      <c r="J62" s="209"/>
      <c r="K62" s="209"/>
      <c r="L62" s="234"/>
      <c r="M62" s="209"/>
      <c r="N62" s="209"/>
      <c r="O62" s="209"/>
      <c r="P62" s="209"/>
      <c r="Q62" s="209"/>
      <c r="R62" s="209"/>
      <c r="S62" s="209"/>
      <c r="T62" s="209"/>
      <c r="U62" s="209"/>
      <c r="V62" s="234"/>
      <c r="W62" s="209"/>
      <c r="X62" s="209"/>
      <c r="Y62" s="209"/>
      <c r="Z62" s="209"/>
      <c r="AA62" s="209"/>
      <c r="AB62" s="209"/>
      <c r="AC62" s="209"/>
      <c r="AD62" s="209"/>
      <c r="AE62" s="228"/>
      <c r="AF62" s="68"/>
      <c r="AG62" s="68"/>
      <c r="AH62" s="68"/>
      <c r="AI62" s="68"/>
    </row>
    <row r="63" spans="1:35" ht="11.25" customHeight="1" x14ac:dyDescent="0.3">
      <c r="A63" s="85"/>
      <c r="B63" s="234"/>
      <c r="C63" s="209"/>
      <c r="D63" s="209"/>
      <c r="E63" s="209"/>
      <c r="F63" s="209"/>
      <c r="G63" s="209"/>
      <c r="H63" s="209"/>
      <c r="I63" s="209"/>
      <c r="J63" s="209"/>
      <c r="K63" s="209"/>
      <c r="L63" s="234"/>
      <c r="M63" s="209"/>
      <c r="N63" s="209"/>
      <c r="O63" s="209"/>
      <c r="P63" s="209"/>
      <c r="Q63" s="209"/>
      <c r="R63" s="209"/>
      <c r="S63" s="209"/>
      <c r="T63" s="209"/>
      <c r="U63" s="209"/>
      <c r="V63" s="234"/>
      <c r="W63" s="209"/>
      <c r="X63" s="209"/>
      <c r="Y63" s="209"/>
      <c r="Z63" s="209"/>
      <c r="AA63" s="209"/>
      <c r="AB63" s="209"/>
      <c r="AC63" s="209"/>
      <c r="AD63" s="209"/>
      <c r="AE63" s="228"/>
      <c r="AF63" s="68"/>
      <c r="AG63" s="68"/>
      <c r="AH63" s="68"/>
      <c r="AI63" s="68"/>
    </row>
    <row r="64" spans="1:35" ht="11.25" customHeight="1" x14ac:dyDescent="0.3">
      <c r="A64" s="85"/>
      <c r="B64" s="234"/>
      <c r="C64" s="209"/>
      <c r="D64" s="209"/>
      <c r="E64" s="209"/>
      <c r="F64" s="209"/>
      <c r="G64" s="209"/>
      <c r="H64" s="209"/>
      <c r="I64" s="209"/>
      <c r="J64" s="209"/>
      <c r="K64" s="209"/>
      <c r="L64" s="234"/>
      <c r="M64" s="209"/>
      <c r="N64" s="209"/>
      <c r="O64" s="209"/>
      <c r="P64" s="209"/>
      <c r="Q64" s="209"/>
      <c r="R64" s="209"/>
      <c r="S64" s="209"/>
      <c r="T64" s="209"/>
      <c r="U64" s="209"/>
      <c r="V64" s="234"/>
      <c r="W64" s="209"/>
      <c r="X64" s="209"/>
      <c r="Y64" s="209"/>
      <c r="Z64" s="209"/>
      <c r="AA64" s="209"/>
      <c r="AB64" s="209"/>
      <c r="AC64" s="209"/>
      <c r="AD64" s="209"/>
      <c r="AE64" s="228"/>
      <c r="AF64" s="68"/>
      <c r="AG64" s="68"/>
      <c r="AH64" s="68"/>
      <c r="AI64" s="68"/>
    </row>
    <row r="65" spans="1:35" ht="11.25" customHeight="1" x14ac:dyDescent="0.3">
      <c r="A65" s="85"/>
      <c r="B65" s="234"/>
      <c r="C65" s="209"/>
      <c r="D65" s="209"/>
      <c r="E65" s="209"/>
      <c r="F65" s="209"/>
      <c r="G65" s="209"/>
      <c r="H65" s="209"/>
      <c r="I65" s="209"/>
      <c r="J65" s="209"/>
      <c r="K65" s="209"/>
      <c r="L65" s="234"/>
      <c r="M65" s="209"/>
      <c r="N65" s="209"/>
      <c r="O65" s="209"/>
      <c r="P65" s="209"/>
      <c r="Q65" s="209"/>
      <c r="R65" s="209"/>
      <c r="S65" s="209"/>
      <c r="T65" s="209"/>
      <c r="U65" s="209"/>
      <c r="V65" s="234"/>
      <c r="W65" s="209"/>
      <c r="X65" s="209"/>
      <c r="Y65" s="209"/>
      <c r="Z65" s="209"/>
      <c r="AA65" s="209"/>
      <c r="AB65" s="209"/>
      <c r="AC65" s="209"/>
      <c r="AD65" s="209"/>
      <c r="AE65" s="228"/>
      <c r="AF65" s="68"/>
      <c r="AG65" s="68"/>
      <c r="AH65" s="68"/>
      <c r="AI65" s="68"/>
    </row>
    <row r="66" spans="1:35" ht="9" customHeight="1" thickBot="1" x14ac:dyDescent="0.35">
      <c r="A66" s="230"/>
      <c r="B66" s="237"/>
      <c r="C66" s="231"/>
      <c r="D66" s="231"/>
      <c r="E66" s="231"/>
      <c r="F66" s="231"/>
      <c r="G66" s="231"/>
      <c r="H66" s="231"/>
      <c r="I66" s="231"/>
      <c r="J66" s="231"/>
      <c r="K66" s="231"/>
      <c r="L66" s="237"/>
      <c r="M66" s="231"/>
      <c r="N66" s="231"/>
      <c r="O66" s="231"/>
      <c r="P66" s="231"/>
      <c r="Q66" s="231"/>
      <c r="R66" s="231"/>
      <c r="S66" s="231"/>
      <c r="T66" s="231"/>
      <c r="U66" s="231"/>
      <c r="V66" s="237"/>
      <c r="W66" s="231"/>
      <c r="X66" s="231"/>
      <c r="Y66" s="231"/>
      <c r="Z66" s="231"/>
      <c r="AA66" s="231"/>
      <c r="AB66" s="231"/>
      <c r="AC66" s="231"/>
      <c r="AD66" s="231"/>
      <c r="AE66" s="232"/>
      <c r="AF66" s="68"/>
      <c r="AG66" s="68"/>
      <c r="AH66" s="68"/>
      <c r="AI66" s="68"/>
    </row>
    <row r="67" spans="1:35" hidden="1" x14ac:dyDescent="0.3">
      <c r="A67" s="211"/>
      <c r="B67" s="238"/>
      <c r="C67" s="211"/>
      <c r="D67" s="211"/>
      <c r="E67" s="211"/>
      <c r="F67" s="211"/>
      <c r="G67" s="211"/>
      <c r="H67" s="211"/>
      <c r="I67" s="211"/>
      <c r="J67" s="211"/>
      <c r="K67" s="211"/>
      <c r="L67" s="238"/>
      <c r="M67" s="211"/>
      <c r="N67" s="211"/>
      <c r="O67" s="211"/>
      <c r="P67" s="211"/>
      <c r="Q67" s="211"/>
      <c r="R67" s="211"/>
      <c r="S67" s="211"/>
      <c r="T67" s="211"/>
      <c r="U67" s="211"/>
      <c r="V67" s="238"/>
      <c r="W67" s="211"/>
      <c r="X67" s="211"/>
      <c r="Y67" s="211"/>
      <c r="Z67" s="211"/>
      <c r="AA67" s="211"/>
      <c r="AB67" s="211"/>
      <c r="AC67" s="211"/>
      <c r="AD67" s="211"/>
      <c r="AE67" s="211"/>
    </row>
    <row r="68" spans="1:35" hidden="1" x14ac:dyDescent="0.3">
      <c r="A68" s="211"/>
      <c r="B68" s="238"/>
      <c r="C68" s="211"/>
      <c r="D68" s="211"/>
      <c r="E68" s="211"/>
      <c r="F68" s="211"/>
      <c r="G68" s="211"/>
      <c r="H68" s="211"/>
      <c r="I68" s="211"/>
      <c r="J68" s="211"/>
      <c r="K68" s="211"/>
      <c r="L68" s="238"/>
      <c r="M68" s="211"/>
      <c r="N68" s="211"/>
      <c r="O68" s="211"/>
      <c r="P68" s="211"/>
      <c r="Q68" s="211"/>
      <c r="R68" s="211"/>
      <c r="S68" s="211"/>
      <c r="T68" s="211"/>
      <c r="U68" s="211"/>
      <c r="V68" s="238"/>
      <c r="W68" s="211"/>
      <c r="X68" s="211"/>
      <c r="Y68" s="211"/>
      <c r="Z68" s="211"/>
      <c r="AA68" s="211"/>
      <c r="AB68" s="211"/>
      <c r="AC68" s="211"/>
      <c r="AD68" s="211"/>
      <c r="AE68" s="211"/>
    </row>
  </sheetData>
  <sheetProtection password="DD03" sheet="1" objects="1" scenarios="1" selectLockedCells="1"/>
  <mergeCells count="40">
    <mergeCell ref="C58:I58"/>
    <mergeCell ref="M58:S58"/>
    <mergeCell ref="W58:AC58"/>
    <mergeCell ref="M6:S8"/>
    <mergeCell ref="D49:H56"/>
    <mergeCell ref="N49:R56"/>
    <mergeCell ref="X49:AB56"/>
    <mergeCell ref="C57:I57"/>
    <mergeCell ref="M57:S57"/>
    <mergeCell ref="W57:AC57"/>
    <mergeCell ref="C44:I44"/>
    <mergeCell ref="M44:S44"/>
    <mergeCell ref="W44:AC44"/>
    <mergeCell ref="C45:I45"/>
    <mergeCell ref="M45:S45"/>
    <mergeCell ref="W45:AC45"/>
    <mergeCell ref="C32:I32"/>
    <mergeCell ref="M32:S32"/>
    <mergeCell ref="W32:AC32"/>
    <mergeCell ref="D36:H43"/>
    <mergeCell ref="N36:R43"/>
    <mergeCell ref="X36:AB43"/>
    <mergeCell ref="D23:H30"/>
    <mergeCell ref="N23:R30"/>
    <mergeCell ref="X23:AB30"/>
    <mergeCell ref="C31:I31"/>
    <mergeCell ref="M31:S31"/>
    <mergeCell ref="W31:AC31"/>
    <mergeCell ref="AG4:AG7"/>
    <mergeCell ref="A1:AE1"/>
    <mergeCell ref="A2:AE2"/>
    <mergeCell ref="C19:I19"/>
    <mergeCell ref="N10:R17"/>
    <mergeCell ref="M18:S18"/>
    <mergeCell ref="M19:S19"/>
    <mergeCell ref="X10:AB17"/>
    <mergeCell ref="W18:AC18"/>
    <mergeCell ref="W19:AC19"/>
    <mergeCell ref="D10:H17"/>
    <mergeCell ref="C18:I18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ignoredErrors>
    <ignoredError sqref="AG24 AG25:AG27 AH24:AH27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Spinner 5">
              <controlPr defaultSize="0" autoPict="0">
                <anchor moveWithCells="1" sizeWithCells="1">
                  <from>
                    <xdr:col>33</xdr:col>
                    <xdr:colOff>7620</xdr:colOff>
                    <xdr:row>2</xdr:row>
                    <xdr:rowOff>190500</xdr:rowOff>
                  </from>
                  <to>
                    <xdr:col>34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30" width="3.109375" style="206" customWidth="1"/>
    <col min="31" max="31" width="1.109375" style="206" customWidth="1"/>
    <col min="32" max="32" width="1.6640625" style="206" customWidth="1"/>
    <col min="33" max="33" width="5.109375" style="206" customWidth="1"/>
    <col min="34" max="34" width="16.109375" style="206" customWidth="1"/>
    <col min="35" max="35" width="11.88671875" style="206" customWidth="1"/>
    <col min="36" max="36" width="5.44140625" style="206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544" t="s">
        <v>104</v>
      </c>
      <c r="N6" s="545"/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547"/>
      <c r="N7" s="548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550"/>
      <c r="N8" s="551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233"/>
      <c r="D10" s="534"/>
      <c r="E10" s="535"/>
      <c r="F10" s="535"/>
      <c r="G10" s="535"/>
      <c r="H10" s="536"/>
      <c r="I10" s="209"/>
      <c r="J10" s="209"/>
      <c r="K10" s="209"/>
      <c r="L10" s="234">
        <f>IF(Dt_Pemb_R!$C$6="Kanan ke Kiri",VALUE(MID($AH24,3,2)),VALUE(MID($AI24,3,2)))</f>
        <v>2</v>
      </c>
      <c r="M10" s="209"/>
      <c r="N10" s="534"/>
      <c r="O10" s="535"/>
      <c r="P10" s="535"/>
      <c r="Q10" s="535"/>
      <c r="R10" s="536"/>
      <c r="S10" s="209"/>
      <c r="T10" s="209"/>
      <c r="U10" s="209"/>
      <c r="V10" s="234">
        <f>IF(Dt_Pemb_R!$C$6="Kanan ke Kiri",VALUE(MID($AH24,5,2)),VALUE(MID($AI24,5,2)))</f>
        <v>3</v>
      </c>
      <c r="W10" s="209"/>
      <c r="X10" s="534"/>
      <c r="Y10" s="535"/>
      <c r="Z10" s="535"/>
      <c r="AA10" s="535"/>
      <c r="AB10" s="536"/>
      <c r="AC10" s="209"/>
      <c r="AD10" s="209"/>
      <c r="AE10" s="209"/>
      <c r="AF10" s="228"/>
      <c r="AG10" s="68"/>
      <c r="AH10" s="68"/>
      <c r="AI10" s="68"/>
      <c r="AJ10" s="68"/>
    </row>
    <row r="11" spans="1:36" ht="11.25" customHeight="1" x14ac:dyDescent="0.3">
      <c r="A11" s="85"/>
      <c r="B11" s="234"/>
      <c r="C11" s="209"/>
      <c r="D11" s="537"/>
      <c r="E11" s="538"/>
      <c r="F11" s="538"/>
      <c r="G11" s="538"/>
      <c r="H11" s="539"/>
      <c r="I11" s="209"/>
      <c r="J11" s="209"/>
      <c r="K11" s="209"/>
      <c r="L11" s="234"/>
      <c r="M11" s="209"/>
      <c r="N11" s="537"/>
      <c r="O11" s="538"/>
      <c r="P11" s="538"/>
      <c r="Q11" s="538"/>
      <c r="R11" s="539"/>
      <c r="S11" s="209"/>
      <c r="T11" s="209"/>
      <c r="U11" s="209"/>
      <c r="V11" s="234"/>
      <c r="W11" s="209"/>
      <c r="X11" s="537"/>
      <c r="Y11" s="538"/>
      <c r="Z11" s="538"/>
      <c r="AA11" s="538"/>
      <c r="AB11" s="539"/>
      <c r="AC11" s="209"/>
      <c r="AD11" s="209"/>
      <c r="AE11" s="209"/>
      <c r="AF11" s="228"/>
      <c r="AG11" s="68"/>
      <c r="AH11" s="68"/>
      <c r="AI11" s="68"/>
      <c r="AJ11" s="68"/>
    </row>
    <row r="12" spans="1:36" ht="11.25" customHeight="1" x14ac:dyDescent="0.3">
      <c r="A12" s="85"/>
      <c r="B12" s="234"/>
      <c r="C12" s="209"/>
      <c r="D12" s="537"/>
      <c r="E12" s="538"/>
      <c r="F12" s="538"/>
      <c r="G12" s="538"/>
      <c r="H12" s="539"/>
      <c r="I12" s="209"/>
      <c r="J12" s="209"/>
      <c r="K12" s="209"/>
      <c r="L12" s="234"/>
      <c r="M12" s="209"/>
      <c r="N12" s="537"/>
      <c r="O12" s="538"/>
      <c r="P12" s="538"/>
      <c r="Q12" s="538"/>
      <c r="R12" s="539"/>
      <c r="S12" s="209"/>
      <c r="T12" s="209"/>
      <c r="U12" s="209"/>
      <c r="V12" s="234"/>
      <c r="W12" s="209"/>
      <c r="X12" s="537"/>
      <c r="Y12" s="538"/>
      <c r="Z12" s="538"/>
      <c r="AA12" s="538"/>
      <c r="AB12" s="539"/>
      <c r="AC12" s="209"/>
      <c r="AD12" s="209"/>
      <c r="AE12" s="209"/>
      <c r="AF12" s="228"/>
      <c r="AG12" s="68"/>
      <c r="AH12" s="68"/>
      <c r="AI12" s="68"/>
      <c r="AJ12" s="68"/>
    </row>
    <row r="13" spans="1:36" ht="11.25" customHeight="1" x14ac:dyDescent="0.3">
      <c r="A13" s="85"/>
      <c r="B13" s="234"/>
      <c r="C13" s="209"/>
      <c r="D13" s="537"/>
      <c r="E13" s="538"/>
      <c r="F13" s="538"/>
      <c r="G13" s="538"/>
      <c r="H13" s="539"/>
      <c r="I13" s="209"/>
      <c r="J13" s="209"/>
      <c r="K13" s="209"/>
      <c r="L13" s="234"/>
      <c r="M13" s="209"/>
      <c r="N13" s="537"/>
      <c r="O13" s="538"/>
      <c r="P13" s="538"/>
      <c r="Q13" s="538"/>
      <c r="R13" s="539"/>
      <c r="S13" s="209"/>
      <c r="T13" s="209"/>
      <c r="U13" s="209"/>
      <c r="V13" s="234"/>
      <c r="W13" s="209"/>
      <c r="X13" s="537"/>
      <c r="Y13" s="538"/>
      <c r="Z13" s="538"/>
      <c r="AA13" s="538"/>
      <c r="AB13" s="539"/>
      <c r="AC13" s="209"/>
      <c r="AD13" s="209"/>
      <c r="AE13" s="209"/>
      <c r="AF13" s="228"/>
      <c r="AG13" s="68"/>
      <c r="AH13" s="68"/>
      <c r="AI13" s="68"/>
      <c r="AJ13" s="68"/>
    </row>
    <row r="14" spans="1:36" ht="11.25" customHeight="1" x14ac:dyDescent="0.3">
      <c r="A14" s="85"/>
      <c r="B14" s="234"/>
      <c r="C14" s="209"/>
      <c r="D14" s="537"/>
      <c r="E14" s="538"/>
      <c r="F14" s="538"/>
      <c r="G14" s="538"/>
      <c r="H14" s="539"/>
      <c r="I14" s="209"/>
      <c r="J14" s="209"/>
      <c r="K14" s="209"/>
      <c r="L14" s="234"/>
      <c r="M14" s="209"/>
      <c r="N14" s="537"/>
      <c r="O14" s="538"/>
      <c r="P14" s="538"/>
      <c r="Q14" s="538"/>
      <c r="R14" s="539"/>
      <c r="S14" s="209"/>
      <c r="T14" s="209"/>
      <c r="U14" s="209"/>
      <c r="V14" s="234"/>
      <c r="W14" s="209"/>
      <c r="X14" s="537"/>
      <c r="Y14" s="538"/>
      <c r="Z14" s="538"/>
      <c r="AA14" s="538"/>
      <c r="AB14" s="539"/>
      <c r="AC14" s="209"/>
      <c r="AD14" s="209"/>
      <c r="AE14" s="209"/>
      <c r="AF14" s="228"/>
      <c r="AG14" s="68"/>
      <c r="AH14" s="68"/>
      <c r="AI14" s="68"/>
      <c r="AJ14" s="68"/>
    </row>
    <row r="15" spans="1:36" ht="11.25" customHeight="1" x14ac:dyDescent="0.3">
      <c r="A15" s="85"/>
      <c r="B15" s="234"/>
      <c r="C15" s="209"/>
      <c r="D15" s="537"/>
      <c r="E15" s="538"/>
      <c r="F15" s="538"/>
      <c r="G15" s="538"/>
      <c r="H15" s="539"/>
      <c r="I15" s="209"/>
      <c r="J15" s="209"/>
      <c r="K15" s="209"/>
      <c r="L15" s="234"/>
      <c r="M15" s="209"/>
      <c r="N15" s="537"/>
      <c r="O15" s="538"/>
      <c r="P15" s="538"/>
      <c r="Q15" s="538"/>
      <c r="R15" s="539"/>
      <c r="S15" s="209"/>
      <c r="T15" s="209"/>
      <c r="U15" s="209"/>
      <c r="V15" s="234"/>
      <c r="W15" s="209"/>
      <c r="X15" s="537"/>
      <c r="Y15" s="538"/>
      <c r="Z15" s="538"/>
      <c r="AA15" s="538"/>
      <c r="AB15" s="539"/>
      <c r="AC15" s="209"/>
      <c r="AD15" s="209"/>
      <c r="AE15" s="209"/>
      <c r="AF15" s="228"/>
      <c r="AG15" s="68"/>
      <c r="AH15" s="68"/>
      <c r="AI15" s="68"/>
      <c r="AJ15" s="68"/>
    </row>
    <row r="16" spans="1:36" ht="11.25" customHeight="1" x14ac:dyDescent="0.3">
      <c r="A16" s="85"/>
      <c r="B16" s="236"/>
      <c r="C16" s="222"/>
      <c r="D16" s="537"/>
      <c r="E16" s="538"/>
      <c r="F16" s="538"/>
      <c r="G16" s="538"/>
      <c r="H16" s="539"/>
      <c r="I16" s="209"/>
      <c r="J16" s="209"/>
      <c r="K16" s="209"/>
      <c r="L16" s="234"/>
      <c r="M16" s="222"/>
      <c r="N16" s="537"/>
      <c r="O16" s="538"/>
      <c r="P16" s="538"/>
      <c r="Q16" s="538"/>
      <c r="R16" s="539"/>
      <c r="S16" s="209"/>
      <c r="T16" s="209"/>
      <c r="U16" s="209"/>
      <c r="V16" s="234"/>
      <c r="W16" s="222"/>
      <c r="X16" s="537"/>
      <c r="Y16" s="538"/>
      <c r="Z16" s="538"/>
      <c r="AA16" s="538"/>
      <c r="AB16" s="539"/>
      <c r="AC16" s="209"/>
      <c r="AD16" s="209"/>
      <c r="AE16" s="209"/>
      <c r="AF16" s="228"/>
      <c r="AG16" s="68"/>
      <c r="AH16" s="68"/>
      <c r="AI16" s="68"/>
      <c r="AJ16" s="68"/>
    </row>
    <row r="17" spans="1:36" ht="11.25" customHeight="1" x14ac:dyDescent="0.3">
      <c r="A17" s="85"/>
      <c r="B17" s="234"/>
      <c r="C17" s="68"/>
      <c r="D17" s="540"/>
      <c r="E17" s="541"/>
      <c r="F17" s="541"/>
      <c r="G17" s="541"/>
      <c r="H17" s="542"/>
      <c r="I17" s="68"/>
      <c r="J17" s="209"/>
      <c r="K17" s="209"/>
      <c r="L17" s="234"/>
      <c r="M17" s="68"/>
      <c r="N17" s="540"/>
      <c r="O17" s="541"/>
      <c r="P17" s="541"/>
      <c r="Q17" s="541"/>
      <c r="R17" s="542"/>
      <c r="S17" s="68"/>
      <c r="T17" s="209"/>
      <c r="U17" s="209"/>
      <c r="V17" s="234"/>
      <c r="W17" s="68"/>
      <c r="X17" s="540"/>
      <c r="Y17" s="541"/>
      <c r="Z17" s="541"/>
      <c r="AA17" s="541"/>
      <c r="AB17" s="542"/>
      <c r="AC17" s="68"/>
      <c r="AD17" s="209"/>
      <c r="AE17" s="209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234"/>
      <c r="C18" s="553" t="str">
        <f>IF(VLOOKUP(B10,Tabel_P_Ruang,4*$AH$4-1,0)&lt;&gt;0,VLOOKUP(B10,Tabel_P_Ruang,4*$AH$4-1,0),"")</f>
        <v>20</v>
      </c>
      <c r="D18" s="553"/>
      <c r="E18" s="553"/>
      <c r="F18" s="553"/>
      <c r="G18" s="553"/>
      <c r="H18" s="553"/>
      <c r="I18" s="553"/>
      <c r="J18" s="209"/>
      <c r="K18" s="209"/>
      <c r="L18" s="234"/>
      <c r="M18" s="553" t="str">
        <f>IF(VLOOKUP(L10,Tabel_P_Ruang,4*$AH$4-1,0)&lt;&gt;0,VLOOKUP(L10,Tabel_P_Ruang,4*$AH$4-1,0),"")</f>
        <v>10</v>
      </c>
      <c r="N18" s="553"/>
      <c r="O18" s="553"/>
      <c r="P18" s="553"/>
      <c r="Q18" s="553"/>
      <c r="R18" s="553"/>
      <c r="S18" s="553"/>
      <c r="T18" s="209"/>
      <c r="U18" s="209"/>
      <c r="V18" s="234"/>
      <c r="W18" s="553" t="str">
        <f>IF(VLOOKUP(V10,Tabel_P_Ruang,4*$AH$4-1,0)&lt;&gt;0,VLOOKUP(V10,Tabel_P_Ruang,4*$AH$4-1,0),"")</f>
        <v>21</v>
      </c>
      <c r="X18" s="553"/>
      <c r="Y18" s="553"/>
      <c r="Z18" s="553"/>
      <c r="AA18" s="553"/>
      <c r="AB18" s="553"/>
      <c r="AC18" s="553"/>
      <c r="AD18" s="209"/>
      <c r="AE18" s="209"/>
      <c r="AF18" s="228"/>
      <c r="AG18" s="68"/>
      <c r="AH18" s="68"/>
      <c r="AI18" s="68"/>
      <c r="AJ18" s="68"/>
    </row>
    <row r="19" spans="1:36" ht="11.25" customHeight="1" x14ac:dyDescent="0.3">
      <c r="A19" s="85"/>
      <c r="B19" s="234"/>
      <c r="C19" s="543" t="str">
        <f>IF(VLOOKUP(B10,Tabel_P_Ruang,4*$AH$4,0)&lt;&gt;0,VLOOKUP(B10,Tabel_P_Ruang,4*$AH$4,0),"")</f>
        <v>KHAIRUL SALEH</v>
      </c>
      <c r="D19" s="543"/>
      <c r="E19" s="543"/>
      <c r="F19" s="543"/>
      <c r="G19" s="543"/>
      <c r="H19" s="543"/>
      <c r="I19" s="543"/>
      <c r="J19" s="209"/>
      <c r="K19" s="209"/>
      <c r="L19" s="234"/>
      <c r="M19" s="543" t="str">
        <f>IF(VLOOKUP(L10,Tabel_P_Ruang,4*$AH$4,0)&lt;&gt;0,VLOOKUP(L10,Tabel_P_Ruang,4*$AH$4,0),"")</f>
        <v>RIFKA AQILAH ZAHRA</v>
      </c>
      <c r="N19" s="543"/>
      <c r="O19" s="543"/>
      <c r="P19" s="543"/>
      <c r="Q19" s="543"/>
      <c r="R19" s="543"/>
      <c r="S19" s="543"/>
      <c r="T19" s="209"/>
      <c r="U19" s="209"/>
      <c r="V19" s="234"/>
      <c r="W19" s="543" t="str">
        <f>IF(VLOOKUP(V10,Tabel_P_Ruang,4*$AH$4,0)&lt;&gt;0,VLOOKUP(V10,Tabel_P_Ruang,4*$AH$4,0),"")</f>
        <v>M. ALBI FACHRIAN</v>
      </c>
      <c r="X19" s="543"/>
      <c r="Y19" s="543"/>
      <c r="Z19" s="543"/>
      <c r="AA19" s="543"/>
      <c r="AB19" s="543"/>
      <c r="AC19" s="543"/>
      <c r="AD19" s="209"/>
      <c r="AE19" s="209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28"/>
      <c r="AG20" s="68"/>
      <c r="AH20" s="68"/>
      <c r="AI20" s="68"/>
      <c r="AJ20" s="68"/>
    </row>
    <row r="21" spans="1:36" ht="11.25" customHeight="1" x14ac:dyDescent="0.3">
      <c r="A21" s="85"/>
      <c r="B21" s="234">
        <f>IF(Dt_Pemb_R!$C$6="Kanan ke Kiri",VALUE(MID($AH35,1,2)),VALUE(MID($AI35,1,2)))</f>
        <v>6</v>
      </c>
      <c r="C21" s="233"/>
      <c r="D21" s="534"/>
      <c r="E21" s="535"/>
      <c r="F21" s="535"/>
      <c r="G21" s="535"/>
      <c r="H21" s="536"/>
      <c r="I21" s="209"/>
      <c r="J21" s="209"/>
      <c r="K21" s="209"/>
      <c r="L21" s="234">
        <f>IF(Dt_Pemb_R!$C$6="Kanan ke Kiri",VALUE(MID($AH35,3,2)),VALUE(MID($AI35,3,2)))</f>
        <v>5</v>
      </c>
      <c r="M21" s="209"/>
      <c r="N21" s="534"/>
      <c r="O21" s="535"/>
      <c r="P21" s="535"/>
      <c r="Q21" s="535"/>
      <c r="R21" s="536"/>
      <c r="S21" s="209"/>
      <c r="T21" s="209"/>
      <c r="U21" s="209"/>
      <c r="V21" s="234">
        <f>IF(Dt_Pemb_R!$C$6="Kanan ke Kiri",VALUE(MID($AH35,5,2)),VALUE(MID($AI35,5,2)))</f>
        <v>4</v>
      </c>
      <c r="W21" s="209"/>
      <c r="X21" s="534"/>
      <c r="Y21" s="535"/>
      <c r="Z21" s="535"/>
      <c r="AA21" s="535"/>
      <c r="AB21" s="536"/>
      <c r="AC21" s="209"/>
      <c r="AD21" s="209"/>
      <c r="AE21" s="209"/>
      <c r="AF21" s="228"/>
      <c r="AG21" s="68"/>
      <c r="AH21" s="68"/>
      <c r="AI21" s="68"/>
      <c r="AJ21" s="68"/>
    </row>
    <row r="22" spans="1:36" ht="11.25" customHeight="1" x14ac:dyDescent="0.3">
      <c r="A22" s="85"/>
      <c r="B22" s="234"/>
      <c r="C22" s="209"/>
      <c r="D22" s="537"/>
      <c r="E22" s="538"/>
      <c r="F22" s="538"/>
      <c r="G22" s="538"/>
      <c r="H22" s="539"/>
      <c r="I22" s="209"/>
      <c r="J22" s="209"/>
      <c r="K22" s="209"/>
      <c r="L22" s="234"/>
      <c r="M22" s="209"/>
      <c r="N22" s="537"/>
      <c r="O22" s="538"/>
      <c r="P22" s="538"/>
      <c r="Q22" s="538"/>
      <c r="R22" s="539"/>
      <c r="S22" s="209"/>
      <c r="T22" s="209"/>
      <c r="U22" s="209"/>
      <c r="V22" s="234"/>
      <c r="W22" s="209"/>
      <c r="X22" s="537"/>
      <c r="Y22" s="538"/>
      <c r="Z22" s="538"/>
      <c r="AA22" s="538"/>
      <c r="AB22" s="539"/>
      <c r="AC22" s="20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34"/>
      <c r="C23" s="209"/>
      <c r="D23" s="537"/>
      <c r="E23" s="538"/>
      <c r="F23" s="538"/>
      <c r="G23" s="538"/>
      <c r="H23" s="539"/>
      <c r="I23" s="209"/>
      <c r="J23" s="209"/>
      <c r="K23" s="209"/>
      <c r="L23" s="234"/>
      <c r="M23" s="209"/>
      <c r="N23" s="537"/>
      <c r="O23" s="538"/>
      <c r="P23" s="538"/>
      <c r="Q23" s="538"/>
      <c r="R23" s="539"/>
      <c r="S23" s="209"/>
      <c r="T23" s="209"/>
      <c r="U23" s="209"/>
      <c r="V23" s="234"/>
      <c r="W23" s="209"/>
      <c r="X23" s="537"/>
      <c r="Y23" s="538"/>
      <c r="Z23" s="538"/>
      <c r="AA23" s="538"/>
      <c r="AB23" s="539"/>
      <c r="AC23" s="209"/>
      <c r="AD23" s="209"/>
      <c r="AE23" s="209"/>
      <c r="AF23" s="228"/>
      <c r="AG23" s="68"/>
      <c r="AH23" s="68"/>
      <c r="AI23" s="68"/>
      <c r="AJ23" s="68"/>
    </row>
    <row r="24" spans="1:36" ht="11.25" customHeight="1" x14ac:dyDescent="0.3">
      <c r="A24" s="85"/>
      <c r="B24" s="234"/>
      <c r="C24" s="209"/>
      <c r="D24" s="537"/>
      <c r="E24" s="538"/>
      <c r="F24" s="538"/>
      <c r="G24" s="538"/>
      <c r="H24" s="539"/>
      <c r="I24" s="209"/>
      <c r="J24" s="209"/>
      <c r="K24" s="209"/>
      <c r="L24" s="234"/>
      <c r="M24" s="209"/>
      <c r="N24" s="537"/>
      <c r="O24" s="538"/>
      <c r="P24" s="538"/>
      <c r="Q24" s="538"/>
      <c r="R24" s="539"/>
      <c r="S24" s="209"/>
      <c r="T24" s="209"/>
      <c r="U24" s="209"/>
      <c r="V24" s="234"/>
      <c r="W24" s="209"/>
      <c r="X24" s="537"/>
      <c r="Y24" s="538"/>
      <c r="Z24" s="538"/>
      <c r="AA24" s="538"/>
      <c r="AB24" s="539"/>
      <c r="AC24" s="209"/>
      <c r="AD24" s="209"/>
      <c r="AE24" s="209"/>
      <c r="AF24" s="228"/>
      <c r="AG24" s="68"/>
      <c r="AH24" s="241" t="s">
        <v>106</v>
      </c>
      <c r="AI24" s="242" t="s">
        <v>110</v>
      </c>
      <c r="AJ24" s="68"/>
    </row>
    <row r="25" spans="1:36" ht="11.25" customHeight="1" x14ac:dyDescent="0.3">
      <c r="A25" s="85"/>
      <c r="B25" s="234"/>
      <c r="C25" s="209"/>
      <c r="D25" s="537"/>
      <c r="E25" s="538"/>
      <c r="F25" s="538"/>
      <c r="G25" s="538"/>
      <c r="H25" s="539"/>
      <c r="I25" s="209"/>
      <c r="J25" s="209"/>
      <c r="K25" s="209"/>
      <c r="L25" s="234"/>
      <c r="M25" s="209"/>
      <c r="N25" s="537"/>
      <c r="O25" s="538"/>
      <c r="P25" s="538"/>
      <c r="Q25" s="538"/>
      <c r="R25" s="539"/>
      <c r="S25" s="209"/>
      <c r="T25" s="209"/>
      <c r="U25" s="209"/>
      <c r="V25" s="234"/>
      <c r="W25" s="209"/>
      <c r="X25" s="537"/>
      <c r="Y25" s="538"/>
      <c r="Z25" s="538"/>
      <c r="AA25" s="538"/>
      <c r="AB25" s="539"/>
      <c r="AC25" s="209"/>
      <c r="AD25" s="209"/>
      <c r="AE25" s="209"/>
      <c r="AF25" s="228"/>
      <c r="AG25" s="68"/>
      <c r="AH25" s="242"/>
      <c r="AI25" s="242"/>
      <c r="AJ25" s="68"/>
    </row>
    <row r="26" spans="1:36" ht="11.25" customHeight="1" x14ac:dyDescent="0.3">
      <c r="A26" s="85"/>
      <c r="B26" s="234"/>
      <c r="C26" s="209"/>
      <c r="D26" s="537"/>
      <c r="E26" s="538"/>
      <c r="F26" s="538"/>
      <c r="G26" s="538"/>
      <c r="H26" s="539"/>
      <c r="I26" s="209"/>
      <c r="J26" s="209"/>
      <c r="K26" s="209"/>
      <c r="L26" s="234"/>
      <c r="M26" s="209"/>
      <c r="N26" s="537"/>
      <c r="O26" s="538"/>
      <c r="P26" s="538"/>
      <c r="Q26" s="538"/>
      <c r="R26" s="539"/>
      <c r="S26" s="209"/>
      <c r="T26" s="209"/>
      <c r="U26" s="209"/>
      <c r="V26" s="234"/>
      <c r="W26" s="209"/>
      <c r="X26" s="537"/>
      <c r="Y26" s="538"/>
      <c r="Z26" s="538"/>
      <c r="AA26" s="538"/>
      <c r="AB26" s="539"/>
      <c r="AC26" s="209"/>
      <c r="AD26" s="209"/>
      <c r="AE26" s="209"/>
      <c r="AF26" s="228"/>
      <c r="AG26" s="68"/>
      <c r="AH26" s="242"/>
      <c r="AI26" s="242"/>
      <c r="AJ26" s="68"/>
    </row>
    <row r="27" spans="1:36" ht="11.25" customHeight="1" x14ac:dyDescent="0.3">
      <c r="A27" s="85"/>
      <c r="B27" s="236"/>
      <c r="C27" s="222"/>
      <c r="D27" s="537"/>
      <c r="E27" s="538"/>
      <c r="F27" s="538"/>
      <c r="G27" s="538"/>
      <c r="H27" s="539"/>
      <c r="I27" s="209"/>
      <c r="J27" s="209"/>
      <c r="K27" s="209"/>
      <c r="L27" s="234"/>
      <c r="M27" s="222"/>
      <c r="N27" s="537"/>
      <c r="O27" s="538"/>
      <c r="P27" s="538"/>
      <c r="Q27" s="538"/>
      <c r="R27" s="539"/>
      <c r="S27" s="209"/>
      <c r="T27" s="209"/>
      <c r="U27" s="209"/>
      <c r="V27" s="234"/>
      <c r="W27" s="222"/>
      <c r="X27" s="537"/>
      <c r="Y27" s="538"/>
      <c r="Z27" s="538"/>
      <c r="AA27" s="538"/>
      <c r="AB27" s="539"/>
      <c r="AC27" s="209"/>
      <c r="AD27" s="209"/>
      <c r="AE27" s="209"/>
      <c r="AF27" s="228"/>
      <c r="AG27" s="68"/>
      <c r="AH27" s="242"/>
      <c r="AI27" s="242"/>
      <c r="AJ27" s="68"/>
    </row>
    <row r="28" spans="1:36" ht="11.25" customHeight="1" x14ac:dyDescent="0.3">
      <c r="A28" s="85"/>
      <c r="B28" s="234"/>
      <c r="C28" s="68"/>
      <c r="D28" s="540"/>
      <c r="E28" s="541"/>
      <c r="F28" s="541"/>
      <c r="G28" s="541"/>
      <c r="H28" s="542"/>
      <c r="I28" s="68"/>
      <c r="J28" s="209"/>
      <c r="K28" s="209"/>
      <c r="L28" s="234"/>
      <c r="M28" s="68"/>
      <c r="N28" s="540"/>
      <c r="O28" s="541"/>
      <c r="P28" s="541"/>
      <c r="Q28" s="541"/>
      <c r="R28" s="542"/>
      <c r="S28" s="68"/>
      <c r="T28" s="209"/>
      <c r="U28" s="209"/>
      <c r="V28" s="234"/>
      <c r="W28" s="68"/>
      <c r="X28" s="540"/>
      <c r="Y28" s="541"/>
      <c r="Z28" s="541"/>
      <c r="AA28" s="541"/>
      <c r="AB28" s="542"/>
      <c r="AC28" s="68"/>
      <c r="AD28" s="209"/>
      <c r="AE28" s="209"/>
      <c r="AF28" s="228"/>
      <c r="AG28" s="68"/>
      <c r="AH28" s="243"/>
      <c r="AI28" s="243"/>
      <c r="AJ28" s="68"/>
    </row>
    <row r="29" spans="1:36" ht="11.25" customHeight="1" x14ac:dyDescent="0.3">
      <c r="A29" s="85"/>
      <c r="B29" s="234"/>
      <c r="C29" s="553" t="str">
        <f>IF(VLOOKUP(B21,Tabel_P_Ruang,4*$AH$4-1,0)&lt;&gt;0,VLOOKUP(B21,Tabel_P_Ruang,4*$AH$4-1,0),"")</f>
        <v>12</v>
      </c>
      <c r="D29" s="553"/>
      <c r="E29" s="553"/>
      <c r="F29" s="553"/>
      <c r="G29" s="553"/>
      <c r="H29" s="553"/>
      <c r="I29" s="553"/>
      <c r="J29" s="209"/>
      <c r="K29" s="209"/>
      <c r="L29" s="234"/>
      <c r="M29" s="553" t="str">
        <f>IF(VLOOKUP(L21,Tabel_P_Ruang,4*$AH$4-1,0)&lt;&gt;0,VLOOKUP(L21,Tabel_P_Ruang,4*$AH$4-1,0),"")</f>
        <v>22</v>
      </c>
      <c r="N29" s="553"/>
      <c r="O29" s="553"/>
      <c r="P29" s="553"/>
      <c r="Q29" s="553"/>
      <c r="R29" s="553"/>
      <c r="S29" s="553"/>
      <c r="T29" s="209"/>
      <c r="U29" s="209"/>
      <c r="V29" s="234"/>
      <c r="W29" s="553" t="str">
        <f>IF(VLOOKUP(V21,Tabel_P_Ruang,4*$AH$4-1,0)&lt;&gt;0,VLOOKUP(V21,Tabel_P_Ruang,4*$AH$4-1,0),"")</f>
        <v>6</v>
      </c>
      <c r="X29" s="553"/>
      <c r="Y29" s="553"/>
      <c r="Z29" s="553"/>
      <c r="AA29" s="553"/>
      <c r="AB29" s="553"/>
      <c r="AC29" s="553"/>
      <c r="AD29" s="209"/>
      <c r="AE29" s="209"/>
      <c r="AF29" s="228"/>
      <c r="AG29" s="68"/>
      <c r="AH29" s="243"/>
      <c r="AI29" s="243"/>
      <c r="AJ29" s="68"/>
    </row>
    <row r="30" spans="1:36" ht="11.25" customHeight="1" x14ac:dyDescent="0.3">
      <c r="A30" s="85"/>
      <c r="B30" s="234"/>
      <c r="C30" s="543" t="str">
        <f>IF(VLOOKUP(B21,Tabel_P_Ruang,4*$AH$4,0)&lt;&gt;0,VLOOKUP(B21,Tabel_P_Ruang,4*$AH$4,0),"")</f>
        <v>YOZY ALIFATUN NISA</v>
      </c>
      <c r="D30" s="543"/>
      <c r="E30" s="543"/>
      <c r="F30" s="543"/>
      <c r="G30" s="543"/>
      <c r="H30" s="543"/>
      <c r="I30" s="543"/>
      <c r="J30" s="209"/>
      <c r="K30" s="209"/>
      <c r="L30" s="234"/>
      <c r="M30" s="543" t="str">
        <f>IF(VLOOKUP(L21,Tabel_P_Ruang,4*$AH$4,0)&lt;&gt;0,VLOOKUP(L21,Tabel_P_Ruang,4*$AH$4,0),"")</f>
        <v>M. FAQIH AL-GHIFARI</v>
      </c>
      <c r="N30" s="543"/>
      <c r="O30" s="543"/>
      <c r="P30" s="543"/>
      <c r="Q30" s="543"/>
      <c r="R30" s="543"/>
      <c r="S30" s="543"/>
      <c r="T30" s="209"/>
      <c r="U30" s="209"/>
      <c r="V30" s="234"/>
      <c r="W30" s="543" t="str">
        <f>IF(VLOOKUP(V21,Tabel_P_Ruang,4*$AH$4,0)&lt;&gt;0,VLOOKUP(V21,Tabel_P_Ruang,4*$AH$4,0),"")</f>
        <v>DZAKI RAMADHAN</v>
      </c>
      <c r="X30" s="543"/>
      <c r="Y30" s="543"/>
      <c r="Z30" s="543"/>
      <c r="AA30" s="543"/>
      <c r="AB30" s="543"/>
      <c r="AC30" s="543"/>
      <c r="AD30" s="209"/>
      <c r="AE30" s="209"/>
      <c r="AF30" s="228"/>
      <c r="AG30" s="68"/>
      <c r="AH30" s="243"/>
      <c r="AI30" s="243"/>
      <c r="AJ30" s="68"/>
    </row>
    <row r="31" spans="1:36" ht="11.25" customHeight="1" x14ac:dyDescent="0.3">
      <c r="A31" s="85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  <c r="AD31" s="209"/>
      <c r="AE31" s="209"/>
      <c r="AF31" s="228"/>
      <c r="AG31" s="68"/>
      <c r="AH31" s="243"/>
      <c r="AI31" s="243"/>
      <c r="AJ31" s="68"/>
    </row>
    <row r="32" spans="1:36" ht="11.25" customHeight="1" x14ac:dyDescent="0.3">
      <c r="A32" s="85"/>
      <c r="B32" s="234">
        <f>IF(Dt_Pemb_R!$C$6="Kanan ke Kiri",VALUE(MID($AH46,1,2)),VALUE(MID($AI46,1,2)))</f>
        <v>7</v>
      </c>
      <c r="C32" s="233"/>
      <c r="D32" s="534"/>
      <c r="E32" s="535"/>
      <c r="F32" s="535"/>
      <c r="G32" s="535"/>
      <c r="H32" s="536"/>
      <c r="I32" s="209"/>
      <c r="J32" s="209"/>
      <c r="K32" s="209"/>
      <c r="L32" s="234">
        <f>IF(Dt_Pemb_R!$C$6="Kanan ke Kiri",VALUE(MID($AH46,3,2)),VALUE(MID($AI46,3,2)))</f>
        <v>8</v>
      </c>
      <c r="M32" s="209"/>
      <c r="N32" s="534"/>
      <c r="O32" s="535"/>
      <c r="P32" s="535"/>
      <c r="Q32" s="535"/>
      <c r="R32" s="536"/>
      <c r="S32" s="209"/>
      <c r="T32" s="209"/>
      <c r="U32" s="209"/>
      <c r="V32" s="234">
        <f>IF(Dt_Pemb_R!$C$6="Kanan ke Kiri",VALUE(MID($AH46,5,2)),VALUE(MID($AI46,5,2)))</f>
        <v>9</v>
      </c>
      <c r="W32" s="209"/>
      <c r="X32" s="534"/>
      <c r="Y32" s="535"/>
      <c r="Z32" s="535"/>
      <c r="AA32" s="535"/>
      <c r="AB32" s="536"/>
      <c r="AC32" s="209"/>
      <c r="AD32" s="209"/>
      <c r="AE32" s="209"/>
      <c r="AF32" s="228"/>
      <c r="AG32" s="68"/>
      <c r="AH32" s="243"/>
      <c r="AI32" s="243"/>
      <c r="AJ32" s="68"/>
    </row>
    <row r="33" spans="1:36" ht="11.25" customHeight="1" x14ac:dyDescent="0.3">
      <c r="A33" s="85"/>
      <c r="B33" s="234"/>
      <c r="C33" s="209"/>
      <c r="D33" s="537"/>
      <c r="E33" s="538"/>
      <c r="F33" s="538"/>
      <c r="G33" s="538"/>
      <c r="H33" s="539"/>
      <c r="I33" s="209"/>
      <c r="J33" s="209"/>
      <c r="K33" s="209"/>
      <c r="L33" s="234"/>
      <c r="M33" s="209"/>
      <c r="N33" s="537"/>
      <c r="O33" s="538"/>
      <c r="P33" s="538"/>
      <c r="Q33" s="538"/>
      <c r="R33" s="539"/>
      <c r="S33" s="209"/>
      <c r="T33" s="209"/>
      <c r="U33" s="209"/>
      <c r="V33" s="234"/>
      <c r="W33" s="209"/>
      <c r="X33" s="537"/>
      <c r="Y33" s="538"/>
      <c r="Z33" s="538"/>
      <c r="AA33" s="538"/>
      <c r="AB33" s="539"/>
      <c r="AC33" s="209"/>
      <c r="AD33" s="209"/>
      <c r="AE33" s="209"/>
      <c r="AF33" s="228"/>
      <c r="AG33" s="68"/>
      <c r="AH33" s="243"/>
      <c r="AI33" s="243"/>
      <c r="AJ33" s="68"/>
    </row>
    <row r="34" spans="1:36" ht="11.25" customHeight="1" x14ac:dyDescent="0.3">
      <c r="A34" s="85"/>
      <c r="B34" s="234"/>
      <c r="C34" s="209"/>
      <c r="D34" s="537"/>
      <c r="E34" s="538"/>
      <c r="F34" s="538"/>
      <c r="G34" s="538"/>
      <c r="H34" s="539"/>
      <c r="I34" s="209"/>
      <c r="J34" s="209"/>
      <c r="K34" s="209"/>
      <c r="L34" s="234"/>
      <c r="M34" s="209"/>
      <c r="N34" s="537"/>
      <c r="O34" s="538"/>
      <c r="P34" s="538"/>
      <c r="Q34" s="538"/>
      <c r="R34" s="539"/>
      <c r="S34" s="209"/>
      <c r="T34" s="209"/>
      <c r="U34" s="209"/>
      <c r="V34" s="234"/>
      <c r="W34" s="209"/>
      <c r="X34" s="537"/>
      <c r="Y34" s="538"/>
      <c r="Z34" s="538"/>
      <c r="AA34" s="538"/>
      <c r="AB34" s="539"/>
      <c r="AC34" s="209"/>
      <c r="AD34" s="209"/>
      <c r="AE34" s="209"/>
      <c r="AF34" s="228"/>
      <c r="AG34" s="68"/>
      <c r="AH34" s="243"/>
      <c r="AI34" s="243"/>
      <c r="AJ34" s="68"/>
    </row>
    <row r="35" spans="1:36" ht="11.25" customHeight="1" x14ac:dyDescent="0.3">
      <c r="A35" s="85"/>
      <c r="B35" s="234"/>
      <c r="C35" s="209"/>
      <c r="D35" s="537"/>
      <c r="E35" s="538"/>
      <c r="F35" s="538"/>
      <c r="G35" s="538"/>
      <c r="H35" s="539"/>
      <c r="I35" s="209"/>
      <c r="J35" s="209"/>
      <c r="K35" s="209"/>
      <c r="L35" s="234"/>
      <c r="M35" s="209"/>
      <c r="N35" s="537"/>
      <c r="O35" s="538"/>
      <c r="P35" s="538"/>
      <c r="Q35" s="538"/>
      <c r="R35" s="539"/>
      <c r="S35" s="209"/>
      <c r="T35" s="209"/>
      <c r="U35" s="209"/>
      <c r="V35" s="234"/>
      <c r="W35" s="209"/>
      <c r="X35" s="537"/>
      <c r="Y35" s="538"/>
      <c r="Z35" s="538"/>
      <c r="AA35" s="538"/>
      <c r="AB35" s="539"/>
      <c r="AC35" s="209"/>
      <c r="AD35" s="209"/>
      <c r="AE35" s="209"/>
      <c r="AF35" s="228"/>
      <c r="AG35" s="68"/>
      <c r="AH35" s="242" t="s">
        <v>108</v>
      </c>
      <c r="AI35" s="242" t="s">
        <v>111</v>
      </c>
      <c r="AJ35" s="68"/>
    </row>
    <row r="36" spans="1:36" ht="11.25" customHeight="1" x14ac:dyDescent="0.3">
      <c r="A36" s="85"/>
      <c r="B36" s="234"/>
      <c r="C36" s="209"/>
      <c r="D36" s="537"/>
      <c r="E36" s="538"/>
      <c r="F36" s="538"/>
      <c r="G36" s="538"/>
      <c r="H36" s="539"/>
      <c r="I36" s="209"/>
      <c r="J36" s="209"/>
      <c r="K36" s="209"/>
      <c r="L36" s="234"/>
      <c r="M36" s="209"/>
      <c r="N36" s="537"/>
      <c r="O36" s="538"/>
      <c r="P36" s="538"/>
      <c r="Q36" s="538"/>
      <c r="R36" s="539"/>
      <c r="S36" s="209"/>
      <c r="T36" s="209"/>
      <c r="U36" s="209"/>
      <c r="V36" s="234"/>
      <c r="W36" s="209"/>
      <c r="X36" s="537"/>
      <c r="Y36" s="538"/>
      <c r="Z36" s="538"/>
      <c r="AA36" s="538"/>
      <c r="AB36" s="539"/>
      <c r="AC36" s="209"/>
      <c r="AD36" s="209"/>
      <c r="AE36" s="209"/>
      <c r="AF36" s="228"/>
      <c r="AG36" s="68"/>
      <c r="AH36" s="243"/>
      <c r="AI36" s="243"/>
      <c r="AJ36" s="68"/>
    </row>
    <row r="37" spans="1:36" ht="11.25" customHeight="1" x14ac:dyDescent="0.3">
      <c r="A37" s="85"/>
      <c r="B37" s="234"/>
      <c r="C37" s="209"/>
      <c r="D37" s="537"/>
      <c r="E37" s="538"/>
      <c r="F37" s="538"/>
      <c r="G37" s="538"/>
      <c r="H37" s="539"/>
      <c r="I37" s="209"/>
      <c r="J37" s="209"/>
      <c r="K37" s="209"/>
      <c r="L37" s="234"/>
      <c r="M37" s="209"/>
      <c r="N37" s="537"/>
      <c r="O37" s="538"/>
      <c r="P37" s="538"/>
      <c r="Q37" s="538"/>
      <c r="R37" s="539"/>
      <c r="S37" s="209"/>
      <c r="T37" s="209"/>
      <c r="U37" s="209"/>
      <c r="V37" s="234"/>
      <c r="W37" s="209"/>
      <c r="X37" s="537"/>
      <c r="Y37" s="538"/>
      <c r="Z37" s="538"/>
      <c r="AA37" s="538"/>
      <c r="AB37" s="539"/>
      <c r="AC37" s="209"/>
      <c r="AD37" s="209"/>
      <c r="AE37" s="209"/>
      <c r="AF37" s="228"/>
      <c r="AG37" s="68"/>
      <c r="AH37" s="243"/>
      <c r="AI37" s="243"/>
      <c r="AJ37" s="68"/>
    </row>
    <row r="38" spans="1:36" ht="11.25" customHeight="1" x14ac:dyDescent="0.3">
      <c r="A38" s="85"/>
      <c r="B38" s="236"/>
      <c r="C38" s="222"/>
      <c r="D38" s="537"/>
      <c r="E38" s="538"/>
      <c r="F38" s="538"/>
      <c r="G38" s="538"/>
      <c r="H38" s="539"/>
      <c r="I38" s="209"/>
      <c r="J38" s="209"/>
      <c r="K38" s="209"/>
      <c r="L38" s="234"/>
      <c r="M38" s="222"/>
      <c r="N38" s="537"/>
      <c r="O38" s="538"/>
      <c r="P38" s="538"/>
      <c r="Q38" s="538"/>
      <c r="R38" s="539"/>
      <c r="S38" s="209"/>
      <c r="T38" s="209"/>
      <c r="U38" s="209"/>
      <c r="V38" s="234"/>
      <c r="W38" s="222"/>
      <c r="X38" s="537"/>
      <c r="Y38" s="538"/>
      <c r="Z38" s="538"/>
      <c r="AA38" s="538"/>
      <c r="AB38" s="539"/>
      <c r="AC38" s="209"/>
      <c r="AD38" s="209"/>
      <c r="AE38" s="209"/>
      <c r="AF38" s="228"/>
      <c r="AG38" s="68"/>
      <c r="AH38" s="243"/>
      <c r="AI38" s="243"/>
      <c r="AJ38" s="68"/>
    </row>
    <row r="39" spans="1:36" ht="11.25" customHeight="1" x14ac:dyDescent="0.3">
      <c r="A39" s="85"/>
      <c r="B39" s="234"/>
      <c r="C39" s="68"/>
      <c r="D39" s="540"/>
      <c r="E39" s="541"/>
      <c r="F39" s="541"/>
      <c r="G39" s="541"/>
      <c r="H39" s="542"/>
      <c r="I39" s="68"/>
      <c r="J39" s="209"/>
      <c r="K39" s="209"/>
      <c r="L39" s="234"/>
      <c r="M39" s="68"/>
      <c r="N39" s="540"/>
      <c r="O39" s="541"/>
      <c r="P39" s="541"/>
      <c r="Q39" s="541"/>
      <c r="R39" s="542"/>
      <c r="S39" s="68"/>
      <c r="T39" s="209"/>
      <c r="U39" s="209"/>
      <c r="V39" s="234"/>
      <c r="W39" s="68"/>
      <c r="X39" s="540"/>
      <c r="Y39" s="541"/>
      <c r="Z39" s="541"/>
      <c r="AA39" s="541"/>
      <c r="AB39" s="542"/>
      <c r="AC39" s="68"/>
      <c r="AD39" s="209"/>
      <c r="AE39" s="209"/>
      <c r="AF39" s="228"/>
      <c r="AG39" s="68"/>
      <c r="AH39" s="243"/>
      <c r="AI39" s="243"/>
      <c r="AJ39" s="68"/>
    </row>
    <row r="40" spans="1:36" ht="11.25" customHeight="1" x14ac:dyDescent="0.3">
      <c r="A40" s="85"/>
      <c r="B40" s="234"/>
      <c r="C40" s="553" t="str">
        <f>IF(VLOOKUP(B32,Tabel_P_Ruang,4*$AH$4-1,0)&lt;&gt;0,VLOOKUP(B32,Tabel_P_Ruang,4*$AH$4-1,0),"")</f>
        <v>28</v>
      </c>
      <c r="D40" s="553"/>
      <c r="E40" s="553"/>
      <c r="F40" s="553"/>
      <c r="G40" s="553"/>
      <c r="H40" s="553"/>
      <c r="I40" s="553"/>
      <c r="J40" s="209"/>
      <c r="K40" s="209"/>
      <c r="L40" s="234"/>
      <c r="M40" s="553" t="str">
        <f>IF(VLOOKUP(L32,Tabel_P_Ruang,4*$AH$4-1,0)&lt;&gt;0,VLOOKUP(L32,Tabel_P_Ruang,4*$AH$4-1,0),"")</f>
        <v>3</v>
      </c>
      <c r="N40" s="553"/>
      <c r="O40" s="553"/>
      <c r="P40" s="553"/>
      <c r="Q40" s="553"/>
      <c r="R40" s="553"/>
      <c r="S40" s="553"/>
      <c r="T40" s="209"/>
      <c r="U40" s="209"/>
      <c r="V40" s="234"/>
      <c r="W40" s="553" t="str">
        <f>IF(VLOOKUP(V32,Tabel_P_Ruang,4*$AH$4-1,0)&lt;&gt;0,VLOOKUP(V32,Tabel_P_Ruang,4*$AH$4-1,0),"")</f>
        <v>19</v>
      </c>
      <c r="X40" s="553"/>
      <c r="Y40" s="553"/>
      <c r="Z40" s="553"/>
      <c r="AA40" s="553"/>
      <c r="AB40" s="553"/>
      <c r="AC40" s="553"/>
      <c r="AD40" s="209"/>
      <c r="AE40" s="209"/>
      <c r="AF40" s="228"/>
      <c r="AG40" s="68"/>
      <c r="AH40" s="243"/>
      <c r="AI40" s="243"/>
      <c r="AJ40" s="68"/>
    </row>
    <row r="41" spans="1:36" ht="11.25" customHeight="1" x14ac:dyDescent="0.3">
      <c r="A41" s="85"/>
      <c r="B41" s="234"/>
      <c r="C41" s="543" t="str">
        <f>IF(VLOOKUP(B32,Tabel_P_Ruang,4*$AH$4,0)&lt;&gt;0,VLOOKUP(B32,Tabel_P_Ruang,4*$AH$4,0),"")</f>
        <v>Saskia Putri Nadilla</v>
      </c>
      <c r="D41" s="543"/>
      <c r="E41" s="543"/>
      <c r="F41" s="543"/>
      <c r="G41" s="543"/>
      <c r="H41" s="543"/>
      <c r="I41" s="543"/>
      <c r="J41" s="209"/>
      <c r="K41" s="209"/>
      <c r="L41" s="234"/>
      <c r="M41" s="543" t="str">
        <f>IF(VLOOKUP(L32,Tabel_P_Ruang,4*$AH$4,0)&lt;&gt;0,VLOOKUP(L32,Tabel_P_Ruang,4*$AH$4,0),"")</f>
        <v>ARZA ADELIA</v>
      </c>
      <c r="N41" s="543"/>
      <c r="O41" s="543"/>
      <c r="P41" s="543"/>
      <c r="Q41" s="543"/>
      <c r="R41" s="543"/>
      <c r="S41" s="543"/>
      <c r="T41" s="209"/>
      <c r="U41" s="209"/>
      <c r="V41" s="234"/>
      <c r="W41" s="543" t="str">
        <f>IF(VLOOKUP(V32,Tabel_P_Ruang,4*$AH$4,0)&lt;&gt;0,VLOOKUP(V32,Tabel_P_Ruang,4*$AH$4,0),"")</f>
        <v>JIRA SALZABILAH</v>
      </c>
      <c r="X41" s="543"/>
      <c r="Y41" s="543"/>
      <c r="Z41" s="543"/>
      <c r="AA41" s="543"/>
      <c r="AB41" s="543"/>
      <c r="AC41" s="543"/>
      <c r="AD41" s="209"/>
      <c r="AE41" s="209"/>
      <c r="AF41" s="228"/>
      <c r="AG41" s="68"/>
      <c r="AH41" s="243"/>
      <c r="AI41" s="243"/>
      <c r="AJ41" s="68"/>
    </row>
    <row r="42" spans="1:36" ht="11.25" customHeight="1" x14ac:dyDescent="0.3">
      <c r="A42" s="85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28"/>
      <c r="AG42" s="68"/>
      <c r="AH42" s="243"/>
      <c r="AI42" s="243"/>
      <c r="AJ42" s="68"/>
    </row>
    <row r="43" spans="1:36" ht="11.25" customHeight="1" x14ac:dyDescent="0.3">
      <c r="A43" s="85"/>
      <c r="B43" s="234">
        <f>IF(Dt_Pemb_R!$C$6="Kanan ke Kiri",VALUE(MID($AH57,1,2)),VALUE(MID($AI57,1,2)))</f>
        <v>12</v>
      </c>
      <c r="C43" s="233"/>
      <c r="D43" s="534"/>
      <c r="E43" s="535"/>
      <c r="F43" s="535"/>
      <c r="G43" s="535"/>
      <c r="H43" s="536"/>
      <c r="I43" s="209"/>
      <c r="J43" s="209"/>
      <c r="K43" s="209"/>
      <c r="L43" s="234">
        <f>IF(Dt_Pemb_R!$C$6="Kanan ke Kiri",VALUE(MID($AH57,3,2)),VALUE(MID($AI57,3,2)))</f>
        <v>11</v>
      </c>
      <c r="M43" s="209"/>
      <c r="N43" s="534"/>
      <c r="O43" s="535"/>
      <c r="P43" s="535"/>
      <c r="Q43" s="535"/>
      <c r="R43" s="536"/>
      <c r="S43" s="209"/>
      <c r="T43" s="209"/>
      <c r="U43" s="209"/>
      <c r="V43" s="234">
        <f>IF(Dt_Pemb_R!$C$6="Kanan ke Kiri",VALUE(MID($AH57,5,2)),VALUE(MID($AI57,5,2)))</f>
        <v>10</v>
      </c>
      <c r="W43" s="209"/>
      <c r="X43" s="534"/>
      <c r="Y43" s="535"/>
      <c r="Z43" s="535"/>
      <c r="AA43" s="535"/>
      <c r="AB43" s="536"/>
      <c r="AC43" s="209"/>
      <c r="AD43" s="209"/>
      <c r="AE43" s="209"/>
      <c r="AF43" s="228"/>
      <c r="AG43" s="68"/>
      <c r="AH43" s="243"/>
      <c r="AI43" s="243"/>
      <c r="AJ43" s="68"/>
    </row>
    <row r="44" spans="1:36" ht="11.25" customHeight="1" x14ac:dyDescent="0.3">
      <c r="A44" s="85"/>
      <c r="B44" s="234"/>
      <c r="C44" s="209"/>
      <c r="D44" s="537"/>
      <c r="E44" s="538"/>
      <c r="F44" s="538"/>
      <c r="G44" s="538"/>
      <c r="H44" s="539"/>
      <c r="I44" s="209"/>
      <c r="J44" s="209"/>
      <c r="K44" s="209"/>
      <c r="L44" s="234"/>
      <c r="M44" s="209"/>
      <c r="N44" s="537"/>
      <c r="O44" s="538"/>
      <c r="P44" s="538"/>
      <c r="Q44" s="538"/>
      <c r="R44" s="539"/>
      <c r="S44" s="209"/>
      <c r="T44" s="209"/>
      <c r="U44" s="209"/>
      <c r="V44" s="234"/>
      <c r="W44" s="209"/>
      <c r="X44" s="537"/>
      <c r="Y44" s="538"/>
      <c r="Z44" s="538"/>
      <c r="AA44" s="538"/>
      <c r="AB44" s="539"/>
      <c r="AC44" s="209"/>
      <c r="AD44" s="209"/>
      <c r="AE44" s="209"/>
      <c r="AF44" s="228"/>
      <c r="AG44" s="68"/>
      <c r="AH44" s="243"/>
      <c r="AI44" s="243"/>
      <c r="AJ44" s="68"/>
    </row>
    <row r="45" spans="1:36" ht="11.25" customHeight="1" x14ac:dyDescent="0.3">
      <c r="A45" s="85"/>
      <c r="B45" s="234"/>
      <c r="C45" s="209"/>
      <c r="D45" s="537"/>
      <c r="E45" s="538"/>
      <c r="F45" s="538"/>
      <c r="G45" s="538"/>
      <c r="H45" s="539"/>
      <c r="I45" s="209"/>
      <c r="J45" s="209"/>
      <c r="K45" s="209"/>
      <c r="L45" s="234"/>
      <c r="M45" s="209"/>
      <c r="N45" s="537"/>
      <c r="O45" s="538"/>
      <c r="P45" s="538"/>
      <c r="Q45" s="538"/>
      <c r="R45" s="539"/>
      <c r="S45" s="209"/>
      <c r="T45" s="209"/>
      <c r="U45" s="209"/>
      <c r="V45" s="234"/>
      <c r="W45" s="209"/>
      <c r="X45" s="537"/>
      <c r="Y45" s="538"/>
      <c r="Z45" s="538"/>
      <c r="AA45" s="538"/>
      <c r="AB45" s="539"/>
      <c r="AC45" s="209"/>
      <c r="AD45" s="209"/>
      <c r="AE45" s="209"/>
      <c r="AF45" s="228"/>
      <c r="AG45" s="68"/>
      <c r="AH45" s="243"/>
      <c r="AI45" s="243"/>
      <c r="AJ45" s="68"/>
    </row>
    <row r="46" spans="1:36" ht="11.25" customHeight="1" x14ac:dyDescent="0.3">
      <c r="A46" s="85"/>
      <c r="B46" s="234"/>
      <c r="C46" s="209"/>
      <c r="D46" s="537"/>
      <c r="E46" s="538"/>
      <c r="F46" s="538"/>
      <c r="G46" s="538"/>
      <c r="H46" s="539"/>
      <c r="I46" s="209"/>
      <c r="J46" s="209"/>
      <c r="K46" s="209"/>
      <c r="L46" s="234"/>
      <c r="M46" s="209"/>
      <c r="N46" s="537"/>
      <c r="O46" s="538"/>
      <c r="P46" s="538"/>
      <c r="Q46" s="538"/>
      <c r="R46" s="539"/>
      <c r="S46" s="209"/>
      <c r="T46" s="209"/>
      <c r="U46" s="209"/>
      <c r="V46" s="234"/>
      <c r="W46" s="209"/>
      <c r="X46" s="537"/>
      <c r="Y46" s="538"/>
      <c r="Z46" s="538"/>
      <c r="AA46" s="538"/>
      <c r="AB46" s="539"/>
      <c r="AC46" s="209"/>
      <c r="AD46" s="209"/>
      <c r="AE46" s="209"/>
      <c r="AF46" s="228"/>
      <c r="AG46" s="68"/>
      <c r="AH46" s="242" t="s">
        <v>107</v>
      </c>
      <c r="AI46" s="242" t="s">
        <v>112</v>
      </c>
      <c r="AJ46" s="68"/>
    </row>
    <row r="47" spans="1:36" ht="11.25" customHeight="1" x14ac:dyDescent="0.3">
      <c r="A47" s="85"/>
      <c r="B47" s="234"/>
      <c r="C47" s="209"/>
      <c r="D47" s="537"/>
      <c r="E47" s="538"/>
      <c r="F47" s="538"/>
      <c r="G47" s="538"/>
      <c r="H47" s="539"/>
      <c r="I47" s="209"/>
      <c r="J47" s="209"/>
      <c r="K47" s="209"/>
      <c r="L47" s="234"/>
      <c r="M47" s="209"/>
      <c r="N47" s="537"/>
      <c r="O47" s="538"/>
      <c r="P47" s="538"/>
      <c r="Q47" s="538"/>
      <c r="R47" s="539"/>
      <c r="S47" s="209"/>
      <c r="T47" s="209"/>
      <c r="U47" s="209"/>
      <c r="V47" s="234"/>
      <c r="W47" s="209"/>
      <c r="X47" s="537"/>
      <c r="Y47" s="538"/>
      <c r="Z47" s="538"/>
      <c r="AA47" s="538"/>
      <c r="AB47" s="539"/>
      <c r="AC47" s="209"/>
      <c r="AD47" s="209"/>
      <c r="AE47" s="209"/>
      <c r="AF47" s="228"/>
      <c r="AG47" s="68"/>
      <c r="AH47" s="243"/>
      <c r="AI47" s="243"/>
      <c r="AJ47" s="68"/>
    </row>
    <row r="48" spans="1:36" ht="11.25" customHeight="1" x14ac:dyDescent="0.3">
      <c r="A48" s="85"/>
      <c r="B48" s="234"/>
      <c r="C48" s="209"/>
      <c r="D48" s="537"/>
      <c r="E48" s="538"/>
      <c r="F48" s="538"/>
      <c r="G48" s="538"/>
      <c r="H48" s="539"/>
      <c r="I48" s="209"/>
      <c r="J48" s="209"/>
      <c r="K48" s="209"/>
      <c r="L48" s="234"/>
      <c r="M48" s="209"/>
      <c r="N48" s="537"/>
      <c r="O48" s="538"/>
      <c r="P48" s="538"/>
      <c r="Q48" s="538"/>
      <c r="R48" s="539"/>
      <c r="S48" s="209"/>
      <c r="T48" s="209"/>
      <c r="U48" s="209"/>
      <c r="V48" s="234"/>
      <c r="W48" s="209"/>
      <c r="X48" s="537"/>
      <c r="Y48" s="538"/>
      <c r="Z48" s="538"/>
      <c r="AA48" s="538"/>
      <c r="AB48" s="539"/>
      <c r="AC48" s="209"/>
      <c r="AD48" s="209"/>
      <c r="AE48" s="209"/>
      <c r="AF48" s="228"/>
      <c r="AG48" s="68"/>
      <c r="AH48" s="243"/>
      <c r="AI48" s="243"/>
      <c r="AJ48" s="68"/>
    </row>
    <row r="49" spans="1:36" ht="11.25" customHeight="1" x14ac:dyDescent="0.3">
      <c r="A49" s="85"/>
      <c r="B49" s="236"/>
      <c r="C49" s="222"/>
      <c r="D49" s="537"/>
      <c r="E49" s="538"/>
      <c r="F49" s="538"/>
      <c r="G49" s="538"/>
      <c r="H49" s="539"/>
      <c r="I49" s="209"/>
      <c r="J49" s="209"/>
      <c r="K49" s="209"/>
      <c r="L49" s="234"/>
      <c r="M49" s="222"/>
      <c r="N49" s="537"/>
      <c r="O49" s="538"/>
      <c r="P49" s="538"/>
      <c r="Q49" s="538"/>
      <c r="R49" s="539"/>
      <c r="S49" s="209"/>
      <c r="T49" s="209"/>
      <c r="U49" s="209"/>
      <c r="V49" s="234"/>
      <c r="W49" s="222"/>
      <c r="X49" s="537"/>
      <c r="Y49" s="538"/>
      <c r="Z49" s="538"/>
      <c r="AA49" s="538"/>
      <c r="AB49" s="539"/>
      <c r="AC49" s="209"/>
      <c r="AD49" s="209"/>
      <c r="AE49" s="209"/>
      <c r="AF49" s="228"/>
      <c r="AG49" s="68"/>
      <c r="AH49" s="243"/>
      <c r="AI49" s="243"/>
      <c r="AJ49" s="68"/>
    </row>
    <row r="50" spans="1:36" ht="11.25" customHeight="1" x14ac:dyDescent="0.3">
      <c r="A50" s="85"/>
      <c r="B50" s="234"/>
      <c r="C50" s="68"/>
      <c r="D50" s="540"/>
      <c r="E50" s="541"/>
      <c r="F50" s="541"/>
      <c r="G50" s="541"/>
      <c r="H50" s="542"/>
      <c r="I50" s="68"/>
      <c r="J50" s="209"/>
      <c r="K50" s="209"/>
      <c r="L50" s="234"/>
      <c r="M50" s="68"/>
      <c r="N50" s="540"/>
      <c r="O50" s="541"/>
      <c r="P50" s="541"/>
      <c r="Q50" s="541"/>
      <c r="R50" s="542"/>
      <c r="S50" s="68"/>
      <c r="T50" s="209"/>
      <c r="U50" s="209"/>
      <c r="V50" s="234"/>
      <c r="W50" s="68"/>
      <c r="X50" s="540"/>
      <c r="Y50" s="541"/>
      <c r="Z50" s="541"/>
      <c r="AA50" s="541"/>
      <c r="AB50" s="542"/>
      <c r="AC50" s="68"/>
      <c r="AD50" s="209"/>
      <c r="AE50" s="209"/>
      <c r="AF50" s="228"/>
      <c r="AG50" s="68"/>
      <c r="AH50" s="243"/>
      <c r="AI50" s="243"/>
      <c r="AJ50" s="68"/>
    </row>
    <row r="51" spans="1:36" ht="11.25" customHeight="1" x14ac:dyDescent="0.3">
      <c r="A51" s="85"/>
      <c r="B51" s="234"/>
      <c r="C51" s="553" t="str">
        <f>IF(VLOOKUP(B43,Tabel_P_Ruang,4*$AH$4-1,0)&lt;&gt;0,VLOOKUP(B43,Tabel_P_Ruang,4*$AH$4-1,0),"")</f>
        <v/>
      </c>
      <c r="D51" s="553"/>
      <c r="E51" s="553"/>
      <c r="F51" s="553"/>
      <c r="G51" s="553"/>
      <c r="H51" s="553"/>
      <c r="I51" s="553"/>
      <c r="J51" s="209"/>
      <c r="K51" s="209"/>
      <c r="L51" s="234"/>
      <c r="M51" s="553" t="str">
        <f>IF(VLOOKUP(L43,Tabel_P_Ruang,4*$AH$4-1,0)&lt;&gt;0,VLOOKUP(L43,Tabel_P_Ruang,4*$AH$4-1,0),"")</f>
        <v/>
      </c>
      <c r="N51" s="553"/>
      <c r="O51" s="553"/>
      <c r="P51" s="553"/>
      <c r="Q51" s="553"/>
      <c r="R51" s="553"/>
      <c r="S51" s="553"/>
      <c r="T51" s="209"/>
      <c r="U51" s="209"/>
      <c r="V51" s="234"/>
      <c r="W51" s="553" t="str">
        <f>IF(VLOOKUP(V43,Tabel_P_Ruang,4*$AH$4-1,0)&lt;&gt;0,VLOOKUP(V43,Tabel_P_Ruang,4*$AH$4-1,0),"")</f>
        <v>29</v>
      </c>
      <c r="X51" s="553"/>
      <c r="Y51" s="553"/>
      <c r="Z51" s="553"/>
      <c r="AA51" s="553"/>
      <c r="AB51" s="553"/>
      <c r="AC51" s="553"/>
      <c r="AD51" s="209"/>
      <c r="AE51" s="209"/>
      <c r="AF51" s="228"/>
      <c r="AG51" s="68"/>
      <c r="AH51" s="243"/>
      <c r="AI51" s="243"/>
      <c r="AJ51" s="68"/>
    </row>
    <row r="52" spans="1:36" ht="11.25" customHeight="1" x14ac:dyDescent="0.3">
      <c r="A52" s="85"/>
      <c r="B52" s="234"/>
      <c r="C52" s="543" t="str">
        <f>IF(VLOOKUP(B43,Tabel_P_Ruang,4*$AH$4,0)&lt;&gt;0,VLOOKUP(B43,Tabel_P_Ruang,4*$AH$4,0),"")</f>
        <v/>
      </c>
      <c r="D52" s="543"/>
      <c r="E52" s="543"/>
      <c r="F52" s="543"/>
      <c r="G52" s="543"/>
      <c r="H52" s="543"/>
      <c r="I52" s="543"/>
      <c r="J52" s="209"/>
      <c r="K52" s="209"/>
      <c r="L52" s="234"/>
      <c r="M52" s="543" t="str">
        <f>IF(VLOOKUP(L43,Tabel_P_Ruang,4*$AH$4,0)&lt;&gt;0,VLOOKUP(L43,Tabel_P_Ruang,4*$AH$4,0),"")</f>
        <v/>
      </c>
      <c r="N52" s="543"/>
      <c r="O52" s="543"/>
      <c r="P52" s="543"/>
      <c r="Q52" s="543"/>
      <c r="R52" s="543"/>
      <c r="S52" s="543"/>
      <c r="T52" s="209"/>
      <c r="U52" s="209"/>
      <c r="V52" s="234"/>
      <c r="W52" s="543" t="str">
        <f>IF(VLOOKUP(V43,Tabel_P_Ruang,4*$AH$4,0)&lt;&gt;0,VLOOKUP(V43,Tabel_P_Ruang,4*$AH$4,0),"")</f>
        <v>SURYANI</v>
      </c>
      <c r="X52" s="543"/>
      <c r="Y52" s="543"/>
      <c r="Z52" s="543"/>
      <c r="AA52" s="543"/>
      <c r="AB52" s="543"/>
      <c r="AC52" s="543"/>
      <c r="AD52" s="209"/>
      <c r="AE52" s="209"/>
      <c r="AF52" s="228"/>
      <c r="AG52" s="68"/>
      <c r="AH52" s="243"/>
      <c r="AI52" s="243"/>
      <c r="AJ52" s="68"/>
    </row>
    <row r="53" spans="1:36" ht="11.25" customHeight="1" x14ac:dyDescent="0.3">
      <c r="A53" s="85"/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09"/>
      <c r="AE53" s="209"/>
      <c r="AF53" s="228"/>
      <c r="AG53" s="68"/>
      <c r="AH53" s="243"/>
      <c r="AI53" s="243"/>
      <c r="AJ53" s="68"/>
    </row>
    <row r="54" spans="1:36" ht="11.25" customHeight="1" x14ac:dyDescent="0.3">
      <c r="A54" s="85"/>
      <c r="B54" s="234">
        <f>IF(Dt_Pemb_R!$C$6="Kanan ke Kiri",VALUE(MID($AH58,1,2)),VALUE(MID($AI58,1,2)))</f>
        <v>13</v>
      </c>
      <c r="C54" s="233"/>
      <c r="D54" s="534"/>
      <c r="E54" s="535"/>
      <c r="F54" s="535"/>
      <c r="G54" s="535"/>
      <c r="H54" s="536"/>
      <c r="I54" s="209"/>
      <c r="J54" s="209"/>
      <c r="K54" s="209"/>
      <c r="L54" s="234">
        <f>IF(Dt_Pemb_R!$C$6="Kanan ke Kiri",VALUE(MID($AH58,3,2)),VALUE(MID($AI58,3,2)))</f>
        <v>14</v>
      </c>
      <c r="M54" s="209"/>
      <c r="N54" s="534"/>
      <c r="O54" s="535"/>
      <c r="P54" s="535"/>
      <c r="Q54" s="535"/>
      <c r="R54" s="536"/>
      <c r="S54" s="209"/>
      <c r="T54" s="209"/>
      <c r="U54" s="209"/>
      <c r="V54" s="234">
        <f>IF(Dt_Pemb_R!$C$6="Kanan ke Kiri",VALUE(MID($AH58,5,2)),VALUE(MID($AI58,5,2)))</f>
        <v>15</v>
      </c>
      <c r="W54" s="209"/>
      <c r="X54" s="534"/>
      <c r="Y54" s="535"/>
      <c r="Z54" s="535"/>
      <c r="AA54" s="535"/>
      <c r="AB54" s="536"/>
      <c r="AC54" s="209"/>
      <c r="AD54" s="209"/>
      <c r="AE54" s="209"/>
      <c r="AF54" s="228"/>
      <c r="AG54" s="68"/>
      <c r="AH54" s="243"/>
      <c r="AI54" s="243"/>
      <c r="AJ54" s="68"/>
    </row>
    <row r="55" spans="1:36" ht="11.25" customHeight="1" x14ac:dyDescent="0.3">
      <c r="A55" s="85"/>
      <c r="B55" s="234"/>
      <c r="C55" s="209"/>
      <c r="D55" s="537"/>
      <c r="E55" s="538"/>
      <c r="F55" s="538"/>
      <c r="G55" s="538"/>
      <c r="H55" s="539"/>
      <c r="I55" s="209"/>
      <c r="J55" s="209"/>
      <c r="K55" s="209"/>
      <c r="L55" s="234"/>
      <c r="M55" s="209"/>
      <c r="N55" s="537"/>
      <c r="O55" s="538"/>
      <c r="P55" s="538"/>
      <c r="Q55" s="538"/>
      <c r="R55" s="539"/>
      <c r="S55" s="209"/>
      <c r="T55" s="209"/>
      <c r="U55" s="209"/>
      <c r="V55" s="234"/>
      <c r="W55" s="209"/>
      <c r="X55" s="537"/>
      <c r="Y55" s="538"/>
      <c r="Z55" s="538"/>
      <c r="AA55" s="538"/>
      <c r="AB55" s="539"/>
      <c r="AC55" s="209"/>
      <c r="AD55" s="209"/>
      <c r="AE55" s="209"/>
      <c r="AF55" s="228"/>
      <c r="AG55" s="68"/>
      <c r="AH55" s="243"/>
      <c r="AI55" s="243"/>
      <c r="AJ55" s="68"/>
    </row>
    <row r="56" spans="1:36" ht="11.25" customHeight="1" x14ac:dyDescent="0.3">
      <c r="A56" s="85"/>
      <c r="B56" s="234"/>
      <c r="C56" s="209"/>
      <c r="D56" s="537"/>
      <c r="E56" s="538"/>
      <c r="F56" s="538"/>
      <c r="G56" s="538"/>
      <c r="H56" s="539"/>
      <c r="I56" s="209"/>
      <c r="J56" s="209"/>
      <c r="K56" s="209"/>
      <c r="L56" s="234"/>
      <c r="M56" s="209"/>
      <c r="N56" s="537"/>
      <c r="O56" s="538"/>
      <c r="P56" s="538"/>
      <c r="Q56" s="538"/>
      <c r="R56" s="539"/>
      <c r="S56" s="209"/>
      <c r="T56" s="209"/>
      <c r="U56" s="209"/>
      <c r="V56" s="234"/>
      <c r="W56" s="209"/>
      <c r="X56" s="537"/>
      <c r="Y56" s="538"/>
      <c r="Z56" s="538"/>
      <c r="AA56" s="538"/>
      <c r="AB56" s="539"/>
      <c r="AC56" s="209"/>
      <c r="AD56" s="209"/>
      <c r="AE56" s="209"/>
      <c r="AF56" s="228"/>
      <c r="AG56" s="68"/>
      <c r="AH56" s="243"/>
      <c r="AI56" s="243"/>
      <c r="AJ56" s="68"/>
    </row>
    <row r="57" spans="1:36" ht="11.25" customHeight="1" x14ac:dyDescent="0.3">
      <c r="A57" s="85"/>
      <c r="B57" s="234"/>
      <c r="C57" s="209"/>
      <c r="D57" s="537"/>
      <c r="E57" s="538"/>
      <c r="F57" s="538"/>
      <c r="G57" s="538"/>
      <c r="H57" s="539"/>
      <c r="I57" s="209"/>
      <c r="J57" s="209"/>
      <c r="K57" s="209"/>
      <c r="L57" s="234"/>
      <c r="M57" s="209"/>
      <c r="N57" s="537"/>
      <c r="O57" s="538"/>
      <c r="P57" s="538"/>
      <c r="Q57" s="538"/>
      <c r="R57" s="539"/>
      <c r="S57" s="209"/>
      <c r="T57" s="209"/>
      <c r="U57" s="209"/>
      <c r="V57" s="234"/>
      <c r="W57" s="209"/>
      <c r="X57" s="537"/>
      <c r="Y57" s="538"/>
      <c r="Z57" s="538"/>
      <c r="AA57" s="538"/>
      <c r="AB57" s="539"/>
      <c r="AC57" s="209"/>
      <c r="AD57" s="209"/>
      <c r="AE57" s="209"/>
      <c r="AF57" s="228"/>
      <c r="AG57" s="68"/>
      <c r="AH57" s="242" t="s">
        <v>109</v>
      </c>
      <c r="AI57" s="242" t="s">
        <v>113</v>
      </c>
      <c r="AJ57" s="68"/>
    </row>
    <row r="58" spans="1:36" ht="11.25" customHeight="1" x14ac:dyDescent="0.3">
      <c r="A58" s="85"/>
      <c r="B58" s="234"/>
      <c r="C58" s="209"/>
      <c r="D58" s="537"/>
      <c r="E58" s="538"/>
      <c r="F58" s="538"/>
      <c r="G58" s="538"/>
      <c r="H58" s="539"/>
      <c r="I58" s="209"/>
      <c r="J58" s="209"/>
      <c r="K58" s="209"/>
      <c r="L58" s="234"/>
      <c r="M58" s="209"/>
      <c r="N58" s="537"/>
      <c r="O58" s="538"/>
      <c r="P58" s="538"/>
      <c r="Q58" s="538"/>
      <c r="R58" s="539"/>
      <c r="S58" s="209"/>
      <c r="T58" s="209"/>
      <c r="U58" s="209"/>
      <c r="V58" s="234"/>
      <c r="W58" s="209"/>
      <c r="X58" s="537"/>
      <c r="Y58" s="538"/>
      <c r="Z58" s="538"/>
      <c r="AA58" s="538"/>
      <c r="AB58" s="539"/>
      <c r="AC58" s="209"/>
      <c r="AD58" s="209"/>
      <c r="AE58" s="209"/>
      <c r="AF58" s="228"/>
      <c r="AG58" s="68"/>
      <c r="AH58" s="242">
        <v>131415</v>
      </c>
      <c r="AI58" s="242" t="s">
        <v>114</v>
      </c>
      <c r="AJ58" s="68"/>
    </row>
    <row r="59" spans="1:36" ht="11.25" customHeight="1" x14ac:dyDescent="0.3">
      <c r="A59" s="85"/>
      <c r="B59" s="234"/>
      <c r="C59" s="209"/>
      <c r="D59" s="537"/>
      <c r="E59" s="538"/>
      <c r="F59" s="538"/>
      <c r="G59" s="538"/>
      <c r="H59" s="539"/>
      <c r="I59" s="209"/>
      <c r="J59" s="209"/>
      <c r="K59" s="209"/>
      <c r="L59" s="234"/>
      <c r="M59" s="209"/>
      <c r="N59" s="537"/>
      <c r="O59" s="538"/>
      <c r="P59" s="538"/>
      <c r="Q59" s="538"/>
      <c r="R59" s="539"/>
      <c r="S59" s="209"/>
      <c r="T59" s="209"/>
      <c r="U59" s="209"/>
      <c r="V59" s="234"/>
      <c r="W59" s="209"/>
      <c r="X59" s="537"/>
      <c r="Y59" s="538"/>
      <c r="Z59" s="538"/>
      <c r="AA59" s="538"/>
      <c r="AB59" s="539"/>
      <c r="AC59" s="209"/>
      <c r="AD59" s="209"/>
      <c r="AE59" s="209"/>
      <c r="AF59" s="228"/>
      <c r="AG59" s="68"/>
      <c r="AH59" s="68"/>
      <c r="AI59" s="68"/>
      <c r="AJ59" s="68"/>
    </row>
    <row r="60" spans="1:36" ht="11.25" customHeight="1" x14ac:dyDescent="0.3">
      <c r="A60" s="85"/>
      <c r="B60" s="236"/>
      <c r="C60" s="222"/>
      <c r="D60" s="537"/>
      <c r="E60" s="538"/>
      <c r="F60" s="538"/>
      <c r="G60" s="538"/>
      <c r="H60" s="539"/>
      <c r="I60" s="209"/>
      <c r="J60" s="209"/>
      <c r="K60" s="209"/>
      <c r="L60" s="234"/>
      <c r="M60" s="222"/>
      <c r="N60" s="537"/>
      <c r="O60" s="538"/>
      <c r="P60" s="538"/>
      <c r="Q60" s="538"/>
      <c r="R60" s="539"/>
      <c r="S60" s="209"/>
      <c r="T60" s="209"/>
      <c r="U60" s="209"/>
      <c r="V60" s="234"/>
      <c r="W60" s="222"/>
      <c r="X60" s="537"/>
      <c r="Y60" s="538"/>
      <c r="Z60" s="538"/>
      <c r="AA60" s="538"/>
      <c r="AB60" s="539"/>
      <c r="AC60" s="209"/>
      <c r="AD60" s="209"/>
      <c r="AE60" s="209"/>
      <c r="AF60" s="228"/>
      <c r="AG60" s="68"/>
      <c r="AH60" s="68"/>
      <c r="AI60" s="68"/>
      <c r="AJ60" s="68"/>
    </row>
    <row r="61" spans="1:36" ht="11.25" customHeight="1" x14ac:dyDescent="0.3">
      <c r="A61" s="85"/>
      <c r="B61" s="234"/>
      <c r="C61" s="68"/>
      <c r="D61" s="540"/>
      <c r="E61" s="541"/>
      <c r="F61" s="541"/>
      <c r="G61" s="541"/>
      <c r="H61" s="542"/>
      <c r="I61" s="68"/>
      <c r="J61" s="209"/>
      <c r="K61" s="209"/>
      <c r="L61" s="234"/>
      <c r="M61" s="68"/>
      <c r="N61" s="540"/>
      <c r="O61" s="541"/>
      <c r="P61" s="541"/>
      <c r="Q61" s="541"/>
      <c r="R61" s="542"/>
      <c r="S61" s="68"/>
      <c r="T61" s="209"/>
      <c r="U61" s="209"/>
      <c r="V61" s="234"/>
      <c r="W61" s="68"/>
      <c r="X61" s="540"/>
      <c r="Y61" s="541"/>
      <c r="Z61" s="541"/>
      <c r="AA61" s="541"/>
      <c r="AB61" s="542"/>
      <c r="AC61" s="68"/>
      <c r="AD61" s="209"/>
      <c r="AE61" s="209"/>
      <c r="AF61" s="228"/>
      <c r="AG61" s="68"/>
      <c r="AH61" s="68"/>
      <c r="AI61" s="68"/>
      <c r="AJ61" s="68"/>
    </row>
    <row r="62" spans="1:36" ht="11.25" customHeight="1" x14ac:dyDescent="0.3">
      <c r="A62" s="85"/>
      <c r="B62" s="234"/>
      <c r="C62" s="553" t="str">
        <f>IF(VLOOKUP(B54,Tabel_P_Ruang,4*$AH$4-1,0)&lt;&gt;0,VLOOKUP(B54,Tabel_P_Ruang,4*$AH$4-1,0),"")</f>
        <v/>
      </c>
      <c r="D62" s="553"/>
      <c r="E62" s="553"/>
      <c r="F62" s="553"/>
      <c r="G62" s="553"/>
      <c r="H62" s="553"/>
      <c r="I62" s="553"/>
      <c r="J62" s="209"/>
      <c r="K62" s="209"/>
      <c r="L62" s="234"/>
      <c r="M62" s="553" t="str">
        <f>IF(VLOOKUP(L54,Tabel_P_Ruang,4*$AH$4-1,0)&lt;&gt;0,VLOOKUP(L54,Tabel_P_Ruang,4*$AH$4-1,0),"")</f>
        <v/>
      </c>
      <c r="N62" s="553"/>
      <c r="O62" s="553"/>
      <c r="P62" s="553"/>
      <c r="Q62" s="553"/>
      <c r="R62" s="553"/>
      <c r="S62" s="553"/>
      <c r="T62" s="209"/>
      <c r="U62" s="209"/>
      <c r="V62" s="234"/>
      <c r="W62" s="553" t="str">
        <f>IF(VLOOKUP(V54,Tabel_P_Ruang,4*$AH$4-1,0)&lt;&gt;0,VLOOKUP(V54,Tabel_P_Ruang,4*$AH$4-1,0),"")</f>
        <v/>
      </c>
      <c r="X62" s="553"/>
      <c r="Y62" s="553"/>
      <c r="Z62" s="553"/>
      <c r="AA62" s="553"/>
      <c r="AB62" s="553"/>
      <c r="AC62" s="553"/>
      <c r="AD62" s="209"/>
      <c r="AE62" s="209"/>
      <c r="AF62" s="228"/>
      <c r="AG62" s="68"/>
      <c r="AH62" s="68"/>
      <c r="AI62" s="68"/>
      <c r="AJ62" s="68"/>
    </row>
    <row r="63" spans="1:36" ht="11.25" customHeight="1" x14ac:dyDescent="0.3">
      <c r="A63" s="85"/>
      <c r="B63" s="234"/>
      <c r="C63" s="543" t="str">
        <f>IF(VLOOKUP(B54,Tabel_P_Ruang,4*$AH$4,0)&lt;&gt;0,VLOOKUP(B54,Tabel_P_Ruang,4*$AH$4,0),"")</f>
        <v/>
      </c>
      <c r="D63" s="543"/>
      <c r="E63" s="543"/>
      <c r="F63" s="543"/>
      <c r="G63" s="543"/>
      <c r="H63" s="543"/>
      <c r="I63" s="543"/>
      <c r="J63" s="209"/>
      <c r="K63" s="209"/>
      <c r="L63" s="234"/>
      <c r="M63" s="543" t="str">
        <f>IF(VLOOKUP(L54,Tabel_P_Ruang,4*$AH$4,0)&lt;&gt;0,VLOOKUP(L54,Tabel_P_Ruang,4*$AH$4,0),"")</f>
        <v/>
      </c>
      <c r="N63" s="543"/>
      <c r="O63" s="543"/>
      <c r="P63" s="543"/>
      <c r="Q63" s="543"/>
      <c r="R63" s="543"/>
      <c r="S63" s="543"/>
      <c r="T63" s="209"/>
      <c r="U63" s="209"/>
      <c r="V63" s="234"/>
      <c r="W63" s="543" t="str">
        <f>IF(VLOOKUP(V54,Tabel_P_Ruang,4*$AH$4,0)&lt;&gt;0,VLOOKUP(V54,Tabel_P_Ruang,4*$AH$4,0),"")</f>
        <v/>
      </c>
      <c r="X63" s="543"/>
      <c r="Y63" s="543"/>
      <c r="Z63" s="543"/>
      <c r="AA63" s="543"/>
      <c r="AB63" s="543"/>
      <c r="AC63" s="543"/>
      <c r="AD63" s="209"/>
      <c r="AE63" s="209"/>
      <c r="AF63" s="228"/>
      <c r="AG63" s="68"/>
      <c r="AH63" s="68"/>
      <c r="AI63" s="68"/>
      <c r="AJ63" s="68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68"/>
      <c r="AH64" s="68"/>
      <c r="AI64" s="68"/>
      <c r="AJ64" s="68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68"/>
      <c r="AH65" s="68"/>
      <c r="AI65" s="68"/>
      <c r="AJ65" s="68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68"/>
      <c r="AH66" s="68"/>
      <c r="AI66" s="68"/>
      <c r="AJ66" s="68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49">
    <mergeCell ref="C62:I62"/>
    <mergeCell ref="M62:S62"/>
    <mergeCell ref="W62:AC62"/>
    <mergeCell ref="C63:I63"/>
    <mergeCell ref="M63:S63"/>
    <mergeCell ref="W63:AC63"/>
    <mergeCell ref="C52:I52"/>
    <mergeCell ref="M52:S52"/>
    <mergeCell ref="W52:AC52"/>
    <mergeCell ref="D54:H61"/>
    <mergeCell ref="N54:R61"/>
    <mergeCell ref="X54:AB61"/>
    <mergeCell ref="D43:H50"/>
    <mergeCell ref="N43:R50"/>
    <mergeCell ref="X43:AB50"/>
    <mergeCell ref="C51:I51"/>
    <mergeCell ref="M51:S51"/>
    <mergeCell ref="W51:AC51"/>
    <mergeCell ref="C40:I40"/>
    <mergeCell ref="M40:S40"/>
    <mergeCell ref="W40:AC40"/>
    <mergeCell ref="C41:I41"/>
    <mergeCell ref="M41:S41"/>
    <mergeCell ref="W41:AC41"/>
    <mergeCell ref="C30:I30"/>
    <mergeCell ref="M30:S30"/>
    <mergeCell ref="W30:AC30"/>
    <mergeCell ref="D32:H39"/>
    <mergeCell ref="N32:R39"/>
    <mergeCell ref="X32:AB39"/>
    <mergeCell ref="D21:H28"/>
    <mergeCell ref="N21:R28"/>
    <mergeCell ref="X21:AB28"/>
    <mergeCell ref="C29:I29"/>
    <mergeCell ref="M29:S29"/>
    <mergeCell ref="W29:AC29"/>
    <mergeCell ref="W19:AC19"/>
    <mergeCell ref="A1:AF1"/>
    <mergeCell ref="A2:AF2"/>
    <mergeCell ref="C18:I18"/>
    <mergeCell ref="C19:I19"/>
    <mergeCell ref="N10:R17"/>
    <mergeCell ref="M18:S18"/>
    <mergeCell ref="M19:S19"/>
    <mergeCell ref="AH4:AH7"/>
    <mergeCell ref="M6:S8"/>
    <mergeCell ref="D10:H17"/>
    <mergeCell ref="X10:AB17"/>
    <mergeCell ref="W18:AC18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30" width="3.109375" style="206" customWidth="1"/>
    <col min="31" max="31" width="1.441406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09"/>
      <c r="C10" s="234">
        <f>IF(Dt_Pemb_R!$C$6="Kanan ke Kiri",VALUE(MID($AH24,1,2)),VALUE(MID($AI24,1,2)))</f>
        <v>1</v>
      </c>
      <c r="D10" s="534"/>
      <c r="E10" s="535"/>
      <c r="F10" s="535"/>
      <c r="G10" s="535"/>
      <c r="H10" s="536"/>
      <c r="I10" s="209"/>
      <c r="J10" s="234">
        <f>IF(Dt_Pemb_R!$C$6="Kanan ke Kiri",VALUE(MID($AH24,3,2)),VALUE(MID($AI24,3,2)))</f>
        <v>2</v>
      </c>
      <c r="K10" s="534"/>
      <c r="L10" s="535"/>
      <c r="M10" s="535"/>
      <c r="N10" s="535"/>
      <c r="O10" s="536"/>
      <c r="P10" s="209"/>
      <c r="Q10" s="234">
        <f>IF(Dt_Pemb_R!$C$6="Kanan ke Kiri",VALUE(MID($AH24,5,2)),VALUE(MID($AI24,5,2)))</f>
        <v>3</v>
      </c>
      <c r="R10" s="534"/>
      <c r="S10" s="535"/>
      <c r="T10" s="535"/>
      <c r="U10" s="535"/>
      <c r="V10" s="536"/>
      <c r="W10" s="209"/>
      <c r="X10" s="234">
        <f>IF(Dt_Pemb_R!$C$6="Kanan ke Kiri",VALUE(MID($AH24,7,2)),VALUE(MID($AI24,7,2)))</f>
        <v>4</v>
      </c>
      <c r="Y10" s="534"/>
      <c r="Z10" s="535"/>
      <c r="AA10" s="535"/>
      <c r="AB10" s="535"/>
      <c r="AC10" s="536"/>
      <c r="AD10" s="209"/>
      <c r="AE10" s="209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209"/>
      <c r="D11" s="537"/>
      <c r="E11" s="538"/>
      <c r="F11" s="538"/>
      <c r="G11" s="538"/>
      <c r="H11" s="539"/>
      <c r="I11" s="209"/>
      <c r="J11" s="209"/>
      <c r="K11" s="537"/>
      <c r="L11" s="538"/>
      <c r="M11" s="538"/>
      <c r="N11" s="538"/>
      <c r="O11" s="539"/>
      <c r="P11" s="209"/>
      <c r="Q11" s="209"/>
      <c r="R11" s="537"/>
      <c r="S11" s="538"/>
      <c r="T11" s="538"/>
      <c r="U11" s="538"/>
      <c r="V11" s="539"/>
      <c r="W11" s="209"/>
      <c r="X11" s="209"/>
      <c r="Y11" s="537"/>
      <c r="Z11" s="538"/>
      <c r="AA11" s="538"/>
      <c r="AB11" s="538"/>
      <c r="AC11" s="539"/>
      <c r="AD11" s="209"/>
      <c r="AE11" s="209"/>
      <c r="AF11" s="228"/>
      <c r="AG11" s="68"/>
      <c r="AH11" s="68"/>
      <c r="AI11" s="68"/>
      <c r="AJ11" s="68"/>
    </row>
    <row r="12" spans="1:36" ht="11.25" customHeight="1" x14ac:dyDescent="0.3">
      <c r="A12" s="85"/>
      <c r="B12" s="209"/>
      <c r="C12" s="209"/>
      <c r="D12" s="537"/>
      <c r="E12" s="538"/>
      <c r="F12" s="538"/>
      <c r="G12" s="538"/>
      <c r="H12" s="539"/>
      <c r="I12" s="209"/>
      <c r="J12" s="209"/>
      <c r="K12" s="537"/>
      <c r="L12" s="538"/>
      <c r="M12" s="538"/>
      <c r="N12" s="538"/>
      <c r="O12" s="539"/>
      <c r="P12" s="209"/>
      <c r="Q12" s="209"/>
      <c r="R12" s="537"/>
      <c r="S12" s="538"/>
      <c r="T12" s="538"/>
      <c r="U12" s="538"/>
      <c r="V12" s="539"/>
      <c r="W12" s="209"/>
      <c r="X12" s="209"/>
      <c r="Y12" s="537"/>
      <c r="Z12" s="538"/>
      <c r="AA12" s="538"/>
      <c r="AB12" s="538"/>
      <c r="AC12" s="539"/>
      <c r="AD12" s="209"/>
      <c r="AE12" s="209"/>
      <c r="AF12" s="228"/>
      <c r="AG12" s="68"/>
      <c r="AH12" s="68"/>
      <c r="AI12" s="68"/>
      <c r="AJ12" s="68"/>
    </row>
    <row r="13" spans="1:36" ht="11.25" customHeight="1" x14ac:dyDescent="0.3">
      <c r="A13" s="85"/>
      <c r="B13" s="209"/>
      <c r="C13" s="209"/>
      <c r="D13" s="537"/>
      <c r="E13" s="538"/>
      <c r="F13" s="538"/>
      <c r="G13" s="538"/>
      <c r="H13" s="539"/>
      <c r="I13" s="209"/>
      <c r="J13" s="209"/>
      <c r="K13" s="537"/>
      <c r="L13" s="538"/>
      <c r="M13" s="538"/>
      <c r="N13" s="538"/>
      <c r="O13" s="539"/>
      <c r="P13" s="209"/>
      <c r="Q13" s="209"/>
      <c r="R13" s="537"/>
      <c r="S13" s="538"/>
      <c r="T13" s="538"/>
      <c r="U13" s="538"/>
      <c r="V13" s="539"/>
      <c r="W13" s="209"/>
      <c r="X13" s="209"/>
      <c r="Y13" s="537"/>
      <c r="Z13" s="538"/>
      <c r="AA13" s="538"/>
      <c r="AB13" s="538"/>
      <c r="AC13" s="539"/>
      <c r="AD13" s="209"/>
      <c r="AE13" s="209"/>
      <c r="AF13" s="228"/>
      <c r="AG13" s="68"/>
      <c r="AH13" s="68"/>
      <c r="AI13" s="68"/>
      <c r="AJ13" s="68"/>
    </row>
    <row r="14" spans="1:36" ht="11.25" customHeight="1" x14ac:dyDescent="0.3">
      <c r="A14" s="85"/>
      <c r="B14" s="209"/>
      <c r="C14" s="209"/>
      <c r="D14" s="537"/>
      <c r="E14" s="538"/>
      <c r="F14" s="538"/>
      <c r="G14" s="538"/>
      <c r="H14" s="539"/>
      <c r="I14" s="209"/>
      <c r="J14" s="209"/>
      <c r="K14" s="537"/>
      <c r="L14" s="538"/>
      <c r="M14" s="538"/>
      <c r="N14" s="538"/>
      <c r="O14" s="539"/>
      <c r="P14" s="209"/>
      <c r="Q14" s="209"/>
      <c r="R14" s="537"/>
      <c r="S14" s="538"/>
      <c r="T14" s="538"/>
      <c r="U14" s="538"/>
      <c r="V14" s="539"/>
      <c r="W14" s="209"/>
      <c r="X14" s="209"/>
      <c r="Y14" s="537"/>
      <c r="Z14" s="538"/>
      <c r="AA14" s="538"/>
      <c r="AB14" s="538"/>
      <c r="AC14" s="539"/>
      <c r="AD14" s="209"/>
      <c r="AE14" s="209"/>
      <c r="AF14" s="228"/>
      <c r="AG14" s="68"/>
      <c r="AH14" s="68"/>
      <c r="AI14" s="68"/>
      <c r="AJ14" s="68"/>
    </row>
    <row r="15" spans="1:36" ht="11.25" customHeight="1" x14ac:dyDescent="0.3">
      <c r="A15" s="85"/>
      <c r="B15" s="209"/>
      <c r="C15" s="209"/>
      <c r="D15" s="537"/>
      <c r="E15" s="538"/>
      <c r="F15" s="538"/>
      <c r="G15" s="538"/>
      <c r="H15" s="539"/>
      <c r="I15" s="209"/>
      <c r="J15" s="209"/>
      <c r="K15" s="537"/>
      <c r="L15" s="538"/>
      <c r="M15" s="538"/>
      <c r="N15" s="538"/>
      <c r="O15" s="539"/>
      <c r="P15" s="209"/>
      <c r="Q15" s="209"/>
      <c r="R15" s="537"/>
      <c r="S15" s="538"/>
      <c r="T15" s="538"/>
      <c r="U15" s="538"/>
      <c r="V15" s="539"/>
      <c r="W15" s="209"/>
      <c r="X15" s="209"/>
      <c r="Y15" s="537"/>
      <c r="Z15" s="538"/>
      <c r="AA15" s="538"/>
      <c r="AB15" s="538"/>
      <c r="AC15" s="539"/>
      <c r="AD15" s="209"/>
      <c r="AE15" s="209"/>
      <c r="AF15" s="228"/>
      <c r="AG15" s="68"/>
      <c r="AH15" s="68"/>
      <c r="AI15" s="68"/>
      <c r="AJ15" s="68"/>
    </row>
    <row r="16" spans="1:36" ht="11.25" customHeight="1" x14ac:dyDescent="0.3">
      <c r="A16" s="85"/>
      <c r="B16" s="222"/>
      <c r="C16" s="222"/>
      <c r="D16" s="537"/>
      <c r="E16" s="538"/>
      <c r="F16" s="538"/>
      <c r="G16" s="538"/>
      <c r="H16" s="539"/>
      <c r="I16" s="209"/>
      <c r="J16" s="222"/>
      <c r="K16" s="537"/>
      <c r="L16" s="538"/>
      <c r="M16" s="538"/>
      <c r="N16" s="538"/>
      <c r="O16" s="539"/>
      <c r="P16" s="209"/>
      <c r="Q16" s="222"/>
      <c r="R16" s="537"/>
      <c r="S16" s="538"/>
      <c r="T16" s="538"/>
      <c r="U16" s="538"/>
      <c r="V16" s="539"/>
      <c r="W16" s="209"/>
      <c r="X16" s="222"/>
      <c r="Y16" s="537"/>
      <c r="Z16" s="538"/>
      <c r="AA16" s="538"/>
      <c r="AB16" s="538"/>
      <c r="AC16" s="539"/>
      <c r="AD16" s="209"/>
      <c r="AE16" s="209"/>
      <c r="AF16" s="228"/>
      <c r="AG16" s="68"/>
      <c r="AH16" s="68"/>
      <c r="AI16" s="68"/>
      <c r="AJ16" s="68"/>
    </row>
    <row r="17" spans="1:36" ht="11.25" customHeight="1" x14ac:dyDescent="0.3">
      <c r="A17" s="85"/>
      <c r="B17" s="209"/>
      <c r="C17" s="209"/>
      <c r="D17" s="540"/>
      <c r="E17" s="541"/>
      <c r="F17" s="541"/>
      <c r="G17" s="541"/>
      <c r="H17" s="542"/>
      <c r="I17" s="209"/>
      <c r="J17" s="209"/>
      <c r="K17" s="540"/>
      <c r="L17" s="541"/>
      <c r="M17" s="541"/>
      <c r="N17" s="541"/>
      <c r="O17" s="542"/>
      <c r="P17" s="209"/>
      <c r="Q17" s="209"/>
      <c r="R17" s="540"/>
      <c r="S17" s="541"/>
      <c r="T17" s="541"/>
      <c r="U17" s="541"/>
      <c r="V17" s="542"/>
      <c r="W17" s="209"/>
      <c r="X17" s="209"/>
      <c r="Y17" s="540"/>
      <c r="Z17" s="541"/>
      <c r="AA17" s="541"/>
      <c r="AB17" s="541"/>
      <c r="AC17" s="542"/>
      <c r="AD17" s="209"/>
      <c r="AE17" s="209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209"/>
      <c r="C18" s="543" t="str">
        <f>IF(VLOOKUP(C10,Tabel_P_Ruang,4*$AH$4-1,0)&lt;&gt;0,VLOOKUP(C10,Tabel_P_Ruang,4*$AH$4-1,0),"")</f>
        <v>20</v>
      </c>
      <c r="D18" s="543"/>
      <c r="E18" s="543"/>
      <c r="F18" s="543"/>
      <c r="G18" s="543"/>
      <c r="H18" s="543"/>
      <c r="I18" s="543"/>
      <c r="J18" s="543" t="str">
        <f>IF(VLOOKUP(J10,Tabel_P_Ruang,4*$AH$4-1,0)&lt;&gt;0,VLOOKUP(J10,Tabel_P_Ruang,4*$AH$4-1,0),"")</f>
        <v>10</v>
      </c>
      <c r="K18" s="543"/>
      <c r="L18" s="543"/>
      <c r="M18" s="543"/>
      <c r="N18" s="543"/>
      <c r="O18" s="543"/>
      <c r="P18" s="543"/>
      <c r="Q18" s="543" t="str">
        <f>IF(VLOOKUP(Q10,Tabel_P_Ruang,4*$AH$4-1,0)&lt;&gt;0,VLOOKUP(Q10,Tabel_P_Ruang,4*$AH$4-1,0),"")</f>
        <v>21</v>
      </c>
      <c r="R18" s="543"/>
      <c r="S18" s="543"/>
      <c r="T18" s="543"/>
      <c r="U18" s="543"/>
      <c r="V18" s="543"/>
      <c r="W18" s="543"/>
      <c r="X18" s="543" t="str">
        <f>IF(VLOOKUP(X10,Tabel_P_Ruang,4*$AH$4-1,0)&lt;&gt;0,VLOOKUP(X10,Tabel_P_Ruang,4*$AH$4-1,0),"")</f>
        <v>6</v>
      </c>
      <c r="Y18" s="543"/>
      <c r="Z18" s="543"/>
      <c r="AA18" s="543"/>
      <c r="AB18" s="543"/>
      <c r="AC18" s="543"/>
      <c r="AD18" s="543"/>
      <c r="AE18" s="209"/>
      <c r="AF18" s="228"/>
      <c r="AG18" s="68"/>
      <c r="AH18" s="68"/>
      <c r="AI18" s="68"/>
      <c r="AJ18" s="68"/>
    </row>
    <row r="19" spans="1:36" ht="11.25" customHeight="1" x14ac:dyDescent="0.3">
      <c r="A19" s="85"/>
      <c r="B19" s="209"/>
      <c r="C19" s="543" t="str">
        <f>IF(VLOOKUP(C10,Tabel_P_Ruang,4*$AH$4,0)&lt;&gt;0,VLOOKUP(C10,Tabel_P_Ruang,4*$AH$4,0),"")</f>
        <v>KHAIRUL SALEH</v>
      </c>
      <c r="D19" s="543"/>
      <c r="E19" s="543"/>
      <c r="F19" s="543"/>
      <c r="G19" s="543"/>
      <c r="H19" s="543"/>
      <c r="I19" s="543"/>
      <c r="J19" s="543" t="str">
        <f>IF(VLOOKUP(J10,Tabel_P_Ruang,4*$AH$4,0)&lt;&gt;0,VLOOKUP(J10,Tabel_P_Ruang,4*$AH$4,0),"")</f>
        <v>RIFKA AQILAH ZAHRA</v>
      </c>
      <c r="K19" s="543"/>
      <c r="L19" s="543"/>
      <c r="M19" s="543"/>
      <c r="N19" s="543"/>
      <c r="O19" s="543"/>
      <c r="P19" s="543"/>
      <c r="Q19" s="543" t="str">
        <f>IF(VLOOKUP(Q10,Tabel_P_Ruang,4*$AH$4,0)&lt;&gt;0,VLOOKUP(Q10,Tabel_P_Ruang,4*$AH$4,0),"")</f>
        <v>M. ALBI FACHRIAN</v>
      </c>
      <c r="R19" s="543"/>
      <c r="S19" s="543"/>
      <c r="T19" s="543"/>
      <c r="U19" s="543"/>
      <c r="V19" s="543"/>
      <c r="W19" s="543"/>
      <c r="X19" s="543" t="str">
        <f>IF(VLOOKUP(X10,Tabel_P_Ruang,4*$AH$4,0)&lt;&gt;0,VLOOKUP(X10,Tabel_P_Ruang,4*$AH$4,0),"")</f>
        <v>DZAKI RAMADHAN</v>
      </c>
      <c r="Y19" s="543"/>
      <c r="Z19" s="543"/>
      <c r="AA19" s="543"/>
      <c r="AB19" s="543"/>
      <c r="AC19" s="543"/>
      <c r="AD19" s="543"/>
      <c r="AE19" s="209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209"/>
      <c r="D20" s="244"/>
      <c r="E20" s="244"/>
      <c r="F20" s="244"/>
      <c r="G20" s="244"/>
      <c r="H20" s="244"/>
      <c r="I20" s="209"/>
      <c r="J20" s="209"/>
      <c r="K20" s="244"/>
      <c r="L20" s="244"/>
      <c r="M20" s="244"/>
      <c r="N20" s="244"/>
      <c r="O20" s="244"/>
      <c r="P20" s="209"/>
      <c r="Q20" s="209"/>
      <c r="R20" s="244"/>
      <c r="S20" s="244"/>
      <c r="T20" s="244"/>
      <c r="U20" s="244"/>
      <c r="V20" s="244"/>
      <c r="W20" s="209"/>
      <c r="X20" s="209"/>
      <c r="Y20" s="244"/>
      <c r="Z20" s="244"/>
      <c r="AA20" s="244"/>
      <c r="AB20" s="244"/>
      <c r="AC20" s="244"/>
      <c r="AD20" s="209"/>
      <c r="AE20" s="209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28"/>
      <c r="AG21" s="68"/>
      <c r="AH21" s="68"/>
      <c r="AI21" s="68"/>
      <c r="AJ21" s="68"/>
    </row>
    <row r="22" spans="1:36" ht="11.25" customHeight="1" x14ac:dyDescent="0.3">
      <c r="A22" s="85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209"/>
      <c r="D24" s="209"/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28"/>
      <c r="AG24" s="243"/>
      <c r="AH24" s="242" t="s">
        <v>115</v>
      </c>
      <c r="AI24" s="242" t="s">
        <v>121</v>
      </c>
      <c r="AJ24" s="243"/>
    </row>
    <row r="25" spans="1:36" ht="11.25" customHeight="1" x14ac:dyDescent="0.3">
      <c r="A25" s="85"/>
      <c r="B25" s="209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28"/>
      <c r="AG25" s="243"/>
      <c r="AH25" s="242" t="s">
        <v>116</v>
      </c>
      <c r="AI25" s="242" t="s">
        <v>122</v>
      </c>
      <c r="AJ25" s="243"/>
    </row>
    <row r="26" spans="1:36" ht="11.25" customHeight="1" x14ac:dyDescent="0.3">
      <c r="A26" s="85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28"/>
      <c r="AG26" s="243"/>
      <c r="AH26" s="242" t="s">
        <v>117</v>
      </c>
      <c r="AI26" s="242" t="s">
        <v>123</v>
      </c>
      <c r="AJ26" s="243"/>
    </row>
    <row r="27" spans="1:36" ht="11.25" customHeight="1" x14ac:dyDescent="0.3">
      <c r="A27" s="85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28"/>
      <c r="AG27" s="243"/>
      <c r="AH27" s="242" t="s">
        <v>118</v>
      </c>
      <c r="AI27" s="242" t="s">
        <v>124</v>
      </c>
      <c r="AJ27" s="243"/>
    </row>
    <row r="28" spans="1:36" ht="11.25" customHeight="1" x14ac:dyDescent="0.3">
      <c r="A28" s="85"/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09"/>
      <c r="AE28" s="209"/>
      <c r="AF28" s="228"/>
      <c r="AG28" s="243"/>
      <c r="AH28" s="242" t="s">
        <v>119</v>
      </c>
      <c r="AI28" s="242" t="s">
        <v>125</v>
      </c>
      <c r="AJ28" s="243"/>
    </row>
    <row r="29" spans="1:36" ht="11.25" customHeight="1" x14ac:dyDescent="0.3">
      <c r="A29" s="85"/>
      <c r="B29" s="209"/>
      <c r="C29" s="234">
        <f>IF(Dt_Pemb_R!$C$6="Kanan ke Kiri",VALUE(MID($AH43,1,2)),VALUE(MID($AI43,1,2)))</f>
        <v>8</v>
      </c>
      <c r="D29" s="534"/>
      <c r="E29" s="535"/>
      <c r="F29" s="535"/>
      <c r="G29" s="535"/>
      <c r="H29" s="536"/>
      <c r="I29" s="209"/>
      <c r="J29" s="234">
        <f>IF(Dt_Pemb_R!$C$6="Kanan ke Kiri",VALUE(MID($AH43,3,2)),VALUE(MID($AI43,3,2)))</f>
        <v>7</v>
      </c>
      <c r="K29" s="534"/>
      <c r="L29" s="535"/>
      <c r="M29" s="535"/>
      <c r="N29" s="535"/>
      <c r="O29" s="536"/>
      <c r="P29" s="209"/>
      <c r="Q29" s="234">
        <f>IF(Dt_Pemb_R!$C$6="Kanan ke Kiri",VALUE(MID($AH43,5,2)),VALUE(MID($AI43,5,2)))</f>
        <v>6</v>
      </c>
      <c r="R29" s="534"/>
      <c r="S29" s="535"/>
      <c r="T29" s="535"/>
      <c r="U29" s="535"/>
      <c r="V29" s="536"/>
      <c r="W29" s="209"/>
      <c r="X29" s="234">
        <f>IF(Dt_Pemb_R!$C$6="Kanan ke Kiri",VALUE(MID($AH43,7,2)),VALUE(MID($AI43,7,2)))</f>
        <v>5</v>
      </c>
      <c r="Y29" s="534"/>
      <c r="Z29" s="535"/>
      <c r="AA29" s="535"/>
      <c r="AB29" s="535"/>
      <c r="AC29" s="536"/>
      <c r="AD29" s="209"/>
      <c r="AE29" s="209"/>
      <c r="AF29" s="228"/>
      <c r="AG29" s="243"/>
      <c r="AH29" s="242" t="s">
        <v>120</v>
      </c>
      <c r="AI29" s="242" t="s">
        <v>126</v>
      </c>
      <c r="AJ29" s="243"/>
    </row>
    <row r="30" spans="1:36" ht="11.25" customHeight="1" x14ac:dyDescent="0.3">
      <c r="A30" s="85"/>
      <c r="B30" s="209"/>
      <c r="C30" s="209"/>
      <c r="D30" s="537"/>
      <c r="E30" s="538"/>
      <c r="F30" s="538"/>
      <c r="G30" s="538"/>
      <c r="H30" s="539"/>
      <c r="I30" s="209"/>
      <c r="J30" s="209"/>
      <c r="K30" s="537"/>
      <c r="L30" s="538"/>
      <c r="M30" s="538"/>
      <c r="N30" s="538"/>
      <c r="O30" s="539"/>
      <c r="P30" s="209"/>
      <c r="Q30" s="209"/>
      <c r="R30" s="537"/>
      <c r="S30" s="538"/>
      <c r="T30" s="538"/>
      <c r="U30" s="538"/>
      <c r="V30" s="539"/>
      <c r="W30" s="209"/>
      <c r="X30" s="209"/>
      <c r="Y30" s="537"/>
      <c r="Z30" s="538"/>
      <c r="AA30" s="538"/>
      <c r="AB30" s="538"/>
      <c r="AC30" s="539"/>
      <c r="AD30" s="209"/>
      <c r="AE30" s="209"/>
      <c r="AF30" s="228"/>
      <c r="AG30" s="243"/>
      <c r="AH30" s="243"/>
      <c r="AI30" s="243"/>
      <c r="AJ30" s="243"/>
    </row>
    <row r="31" spans="1:36" ht="11.25" customHeight="1" x14ac:dyDescent="0.3">
      <c r="A31" s="85"/>
      <c r="B31" s="209"/>
      <c r="C31" s="209"/>
      <c r="D31" s="537"/>
      <c r="E31" s="538"/>
      <c r="F31" s="538"/>
      <c r="G31" s="538"/>
      <c r="H31" s="539"/>
      <c r="I31" s="209"/>
      <c r="J31" s="209"/>
      <c r="K31" s="537"/>
      <c r="L31" s="538"/>
      <c r="M31" s="538"/>
      <c r="N31" s="538"/>
      <c r="O31" s="539"/>
      <c r="P31" s="209"/>
      <c r="Q31" s="209"/>
      <c r="R31" s="537"/>
      <c r="S31" s="538"/>
      <c r="T31" s="538"/>
      <c r="U31" s="538"/>
      <c r="V31" s="539"/>
      <c r="W31" s="209"/>
      <c r="X31" s="209"/>
      <c r="Y31" s="537"/>
      <c r="Z31" s="538"/>
      <c r="AA31" s="538"/>
      <c r="AB31" s="538"/>
      <c r="AC31" s="539"/>
      <c r="AD31" s="209"/>
      <c r="AE31" s="209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209"/>
      <c r="D32" s="537"/>
      <c r="E32" s="538"/>
      <c r="F32" s="538"/>
      <c r="G32" s="538"/>
      <c r="H32" s="539"/>
      <c r="I32" s="209"/>
      <c r="J32" s="209"/>
      <c r="K32" s="537"/>
      <c r="L32" s="538"/>
      <c r="M32" s="538"/>
      <c r="N32" s="538"/>
      <c r="O32" s="539"/>
      <c r="P32" s="209"/>
      <c r="Q32" s="209"/>
      <c r="R32" s="537"/>
      <c r="S32" s="538"/>
      <c r="T32" s="538"/>
      <c r="U32" s="538"/>
      <c r="V32" s="539"/>
      <c r="W32" s="209"/>
      <c r="X32" s="209"/>
      <c r="Y32" s="537"/>
      <c r="Z32" s="538"/>
      <c r="AA32" s="538"/>
      <c r="AB32" s="538"/>
      <c r="AC32" s="539"/>
      <c r="AD32" s="209"/>
      <c r="AE32" s="209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209"/>
      <c r="D33" s="537"/>
      <c r="E33" s="538"/>
      <c r="F33" s="538"/>
      <c r="G33" s="538"/>
      <c r="H33" s="539"/>
      <c r="I33" s="209"/>
      <c r="J33" s="209"/>
      <c r="K33" s="537"/>
      <c r="L33" s="538"/>
      <c r="M33" s="538"/>
      <c r="N33" s="538"/>
      <c r="O33" s="539"/>
      <c r="P33" s="209"/>
      <c r="Q33" s="209"/>
      <c r="R33" s="537"/>
      <c r="S33" s="538"/>
      <c r="T33" s="538"/>
      <c r="U33" s="538"/>
      <c r="V33" s="539"/>
      <c r="W33" s="209"/>
      <c r="X33" s="209"/>
      <c r="Y33" s="537"/>
      <c r="Z33" s="538"/>
      <c r="AA33" s="538"/>
      <c r="AB33" s="538"/>
      <c r="AC33" s="539"/>
      <c r="AD33" s="209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09"/>
      <c r="C34" s="209"/>
      <c r="D34" s="537"/>
      <c r="E34" s="538"/>
      <c r="F34" s="538"/>
      <c r="G34" s="538"/>
      <c r="H34" s="539"/>
      <c r="I34" s="209"/>
      <c r="J34" s="209"/>
      <c r="K34" s="537"/>
      <c r="L34" s="538"/>
      <c r="M34" s="538"/>
      <c r="N34" s="538"/>
      <c r="O34" s="539"/>
      <c r="P34" s="209"/>
      <c r="Q34" s="209"/>
      <c r="R34" s="537"/>
      <c r="S34" s="538"/>
      <c r="T34" s="538"/>
      <c r="U34" s="538"/>
      <c r="V34" s="539"/>
      <c r="W34" s="209"/>
      <c r="X34" s="209"/>
      <c r="Y34" s="537"/>
      <c r="Z34" s="538"/>
      <c r="AA34" s="538"/>
      <c r="AB34" s="538"/>
      <c r="AC34" s="539"/>
      <c r="AD34" s="209"/>
      <c r="AE34" s="209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222"/>
      <c r="D35" s="537"/>
      <c r="E35" s="538"/>
      <c r="F35" s="538"/>
      <c r="G35" s="538"/>
      <c r="H35" s="539"/>
      <c r="I35" s="209"/>
      <c r="J35" s="222"/>
      <c r="K35" s="537"/>
      <c r="L35" s="538"/>
      <c r="M35" s="538"/>
      <c r="N35" s="538"/>
      <c r="O35" s="539"/>
      <c r="P35" s="209"/>
      <c r="Q35" s="222"/>
      <c r="R35" s="537"/>
      <c r="S35" s="538"/>
      <c r="T35" s="538"/>
      <c r="U35" s="538"/>
      <c r="V35" s="539"/>
      <c r="W35" s="209"/>
      <c r="X35" s="222"/>
      <c r="Y35" s="537"/>
      <c r="Z35" s="538"/>
      <c r="AA35" s="538"/>
      <c r="AB35" s="538"/>
      <c r="AC35" s="539"/>
      <c r="AD35" s="209"/>
      <c r="AE35" s="209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209"/>
      <c r="D36" s="540"/>
      <c r="E36" s="541"/>
      <c r="F36" s="541"/>
      <c r="G36" s="541"/>
      <c r="H36" s="542"/>
      <c r="I36" s="209"/>
      <c r="J36" s="209"/>
      <c r="K36" s="540"/>
      <c r="L36" s="541"/>
      <c r="M36" s="541"/>
      <c r="N36" s="541"/>
      <c r="O36" s="542"/>
      <c r="P36" s="209"/>
      <c r="Q36" s="209"/>
      <c r="R36" s="540"/>
      <c r="S36" s="541"/>
      <c r="T36" s="541"/>
      <c r="U36" s="541"/>
      <c r="V36" s="542"/>
      <c r="W36" s="209"/>
      <c r="X36" s="209"/>
      <c r="Y36" s="540"/>
      <c r="Z36" s="541"/>
      <c r="AA36" s="541"/>
      <c r="AB36" s="541"/>
      <c r="AC36" s="542"/>
      <c r="AD36" s="209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543" t="str">
        <f>IF(VLOOKUP(C29,Tabel_P_Ruang,4*$AH$4-1,0)&lt;&gt;0,VLOOKUP(C29,Tabel_P_Ruang,4*$AH$4-1,0),"")</f>
        <v>3</v>
      </c>
      <c r="D37" s="543"/>
      <c r="E37" s="543"/>
      <c r="F37" s="543"/>
      <c r="G37" s="543"/>
      <c r="H37" s="543"/>
      <c r="I37" s="543"/>
      <c r="J37" s="543" t="str">
        <f>IF(VLOOKUP(J29,Tabel_P_Ruang,4*$AH$4-1,0)&lt;&gt;0,VLOOKUP(J29,Tabel_P_Ruang,4*$AH$4-1,0),"")</f>
        <v>28</v>
      </c>
      <c r="K37" s="543"/>
      <c r="L37" s="543"/>
      <c r="M37" s="543"/>
      <c r="N37" s="543"/>
      <c r="O37" s="543"/>
      <c r="P37" s="543"/>
      <c r="Q37" s="543" t="str">
        <f>IF(VLOOKUP(Q29,Tabel_P_Ruang,4*$AH$4-1,0)&lt;&gt;0,VLOOKUP(Q29,Tabel_P_Ruang,4*$AH$4-1,0),"")</f>
        <v>12</v>
      </c>
      <c r="R37" s="543"/>
      <c r="S37" s="543"/>
      <c r="T37" s="543"/>
      <c r="U37" s="543"/>
      <c r="V37" s="543"/>
      <c r="W37" s="543"/>
      <c r="X37" s="543" t="str">
        <f>IF(VLOOKUP(X29,Tabel_P_Ruang,4*$AH$4-1,0)&lt;&gt;0,VLOOKUP(X29,Tabel_P_Ruang,4*$AH$4-1,0),"")</f>
        <v>22</v>
      </c>
      <c r="Y37" s="543"/>
      <c r="Z37" s="543"/>
      <c r="AA37" s="543"/>
      <c r="AB37" s="543"/>
      <c r="AC37" s="543"/>
      <c r="AD37" s="543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43" t="str">
        <f>IF(VLOOKUP(C29,Tabel_P_Ruang,4*$AH$4,0)&lt;&gt;0,VLOOKUP(C29,Tabel_P_Ruang,4*$AH$4,0),"")</f>
        <v>ARZA ADELIA</v>
      </c>
      <c r="D38" s="543"/>
      <c r="E38" s="543"/>
      <c r="F38" s="543"/>
      <c r="G38" s="543"/>
      <c r="H38" s="543"/>
      <c r="I38" s="543"/>
      <c r="J38" s="543" t="str">
        <f>IF(VLOOKUP(J29,Tabel_P_Ruang,4*$AH$4,0)&lt;&gt;0,VLOOKUP(J29,Tabel_P_Ruang,4*$AH$4,0),"")</f>
        <v>Saskia Putri Nadilla</v>
      </c>
      <c r="K38" s="543"/>
      <c r="L38" s="543"/>
      <c r="M38" s="543"/>
      <c r="N38" s="543"/>
      <c r="O38" s="543"/>
      <c r="P38" s="543"/>
      <c r="Q38" s="543" t="str">
        <f>IF(VLOOKUP(Q29,Tabel_P_Ruang,4*$AH$4,0)&lt;&gt;0,VLOOKUP(Q29,Tabel_P_Ruang,4*$AH$4,0),"")</f>
        <v>YOZY ALIFATUN NISA</v>
      </c>
      <c r="R38" s="543"/>
      <c r="S38" s="543"/>
      <c r="T38" s="543"/>
      <c r="U38" s="543"/>
      <c r="V38" s="543"/>
      <c r="W38" s="543"/>
      <c r="X38" s="543" t="str">
        <f>IF(VLOOKUP(X29,Tabel_P_Ruang,4*$AH$4,0)&lt;&gt;0,VLOOKUP(X29,Tabel_P_Ruang,4*$AH$4,0),"")</f>
        <v>M. FAQIH AL-GHIFARI</v>
      </c>
      <c r="Y38" s="543"/>
      <c r="Z38" s="543"/>
      <c r="AA38" s="543"/>
      <c r="AB38" s="543"/>
      <c r="AC38" s="543"/>
      <c r="AD38" s="543"/>
      <c r="AE38" s="209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09"/>
      <c r="C39" s="209"/>
      <c r="D39" s="244"/>
      <c r="E39" s="244"/>
      <c r="F39" s="244"/>
      <c r="G39" s="244"/>
      <c r="H39" s="244"/>
      <c r="I39" s="209"/>
      <c r="J39" s="209"/>
      <c r="K39" s="244"/>
      <c r="L39" s="244"/>
      <c r="M39" s="244"/>
      <c r="N39" s="244"/>
      <c r="O39" s="244"/>
      <c r="P39" s="209"/>
      <c r="Q39" s="209"/>
      <c r="R39" s="244"/>
      <c r="S39" s="244"/>
      <c r="T39" s="244"/>
      <c r="U39" s="244"/>
      <c r="V39" s="244"/>
      <c r="W39" s="209"/>
      <c r="X39" s="209"/>
      <c r="Y39" s="244"/>
      <c r="Z39" s="244"/>
      <c r="AA39" s="244"/>
      <c r="AB39" s="244"/>
      <c r="AC39" s="244"/>
      <c r="AD39" s="209"/>
      <c r="AE39" s="209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28"/>
      <c r="AG43" s="243"/>
      <c r="AH43" s="242" t="s">
        <v>116</v>
      </c>
      <c r="AI43" s="242" t="s">
        <v>122</v>
      </c>
      <c r="AJ43" s="243"/>
    </row>
    <row r="44" spans="1:36" ht="11.25" customHeight="1" x14ac:dyDescent="0.3">
      <c r="A44" s="85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09"/>
      <c r="AE46" s="209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234">
        <f>IF(Dt_Pemb_R!$C$6="Kanan ke Kiri",VALUE(MID($AH62,1,2)),VALUE(MID($AI62,1,2)))</f>
        <v>9</v>
      </c>
      <c r="D48" s="534"/>
      <c r="E48" s="535"/>
      <c r="F48" s="535"/>
      <c r="G48" s="535"/>
      <c r="H48" s="536"/>
      <c r="I48" s="209"/>
      <c r="J48" s="234">
        <f>IF(Dt_Pemb_R!$C$6="Kanan ke Kiri",VALUE(MID($AH62,3,2)),VALUE(MID($AI62,3,2)))</f>
        <v>10</v>
      </c>
      <c r="K48" s="534"/>
      <c r="L48" s="535"/>
      <c r="M48" s="535"/>
      <c r="N48" s="535"/>
      <c r="O48" s="536"/>
      <c r="P48" s="209"/>
      <c r="Q48" s="234">
        <f>IF(Dt_Pemb_R!$C$6="Kanan ke Kiri",VALUE(MID($AH62,5,2)),VALUE(MID($AI62,5,2)))</f>
        <v>11</v>
      </c>
      <c r="R48" s="534"/>
      <c r="S48" s="535"/>
      <c r="T48" s="535"/>
      <c r="U48" s="535"/>
      <c r="V48" s="536"/>
      <c r="W48" s="209"/>
      <c r="X48" s="234">
        <f>IF(Dt_Pemb_R!$C$6="Kanan ke Kiri",VALUE(MID($AH62,7,2)),VALUE(MID($AI62,7,2)))</f>
        <v>12</v>
      </c>
      <c r="Y48" s="534"/>
      <c r="Z48" s="535"/>
      <c r="AA48" s="535"/>
      <c r="AB48" s="535"/>
      <c r="AC48" s="536"/>
      <c r="AD48" s="209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209"/>
      <c r="D49" s="537"/>
      <c r="E49" s="538"/>
      <c r="F49" s="538"/>
      <c r="G49" s="538"/>
      <c r="H49" s="539"/>
      <c r="I49" s="209"/>
      <c r="J49" s="209"/>
      <c r="K49" s="537"/>
      <c r="L49" s="538"/>
      <c r="M49" s="538"/>
      <c r="N49" s="538"/>
      <c r="O49" s="539"/>
      <c r="P49" s="209"/>
      <c r="Q49" s="209"/>
      <c r="R49" s="537"/>
      <c r="S49" s="538"/>
      <c r="T49" s="538"/>
      <c r="U49" s="538"/>
      <c r="V49" s="539"/>
      <c r="W49" s="209"/>
      <c r="X49" s="209"/>
      <c r="Y49" s="537"/>
      <c r="Z49" s="538"/>
      <c r="AA49" s="538"/>
      <c r="AB49" s="538"/>
      <c r="AC49" s="53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209"/>
      <c r="D50" s="537"/>
      <c r="E50" s="538"/>
      <c r="F50" s="538"/>
      <c r="G50" s="538"/>
      <c r="H50" s="539"/>
      <c r="I50" s="209"/>
      <c r="J50" s="209"/>
      <c r="K50" s="537"/>
      <c r="L50" s="538"/>
      <c r="M50" s="538"/>
      <c r="N50" s="538"/>
      <c r="O50" s="539"/>
      <c r="P50" s="209"/>
      <c r="Q50" s="209"/>
      <c r="R50" s="537"/>
      <c r="S50" s="538"/>
      <c r="T50" s="538"/>
      <c r="U50" s="538"/>
      <c r="V50" s="539"/>
      <c r="W50" s="209"/>
      <c r="X50" s="209"/>
      <c r="Y50" s="537"/>
      <c r="Z50" s="538"/>
      <c r="AA50" s="538"/>
      <c r="AB50" s="538"/>
      <c r="AC50" s="539"/>
      <c r="AD50" s="209"/>
      <c r="AE50" s="209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209"/>
      <c r="D51" s="537"/>
      <c r="E51" s="538"/>
      <c r="F51" s="538"/>
      <c r="G51" s="538"/>
      <c r="H51" s="539"/>
      <c r="I51" s="209"/>
      <c r="J51" s="209"/>
      <c r="K51" s="537"/>
      <c r="L51" s="538"/>
      <c r="M51" s="538"/>
      <c r="N51" s="538"/>
      <c r="O51" s="539"/>
      <c r="P51" s="209"/>
      <c r="Q51" s="209"/>
      <c r="R51" s="537"/>
      <c r="S51" s="538"/>
      <c r="T51" s="538"/>
      <c r="U51" s="538"/>
      <c r="V51" s="539"/>
      <c r="W51" s="209"/>
      <c r="X51" s="209"/>
      <c r="Y51" s="537"/>
      <c r="Z51" s="538"/>
      <c r="AA51" s="538"/>
      <c r="AB51" s="538"/>
      <c r="AC51" s="539"/>
      <c r="AD51" s="209"/>
      <c r="AE51" s="209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209"/>
      <c r="D52" s="537"/>
      <c r="E52" s="538"/>
      <c r="F52" s="538"/>
      <c r="G52" s="538"/>
      <c r="H52" s="539"/>
      <c r="I52" s="209"/>
      <c r="J52" s="209"/>
      <c r="K52" s="537"/>
      <c r="L52" s="538"/>
      <c r="M52" s="538"/>
      <c r="N52" s="538"/>
      <c r="O52" s="539"/>
      <c r="P52" s="209"/>
      <c r="Q52" s="209"/>
      <c r="R52" s="537"/>
      <c r="S52" s="538"/>
      <c r="T52" s="538"/>
      <c r="U52" s="538"/>
      <c r="V52" s="539"/>
      <c r="W52" s="209"/>
      <c r="X52" s="209"/>
      <c r="Y52" s="537"/>
      <c r="Z52" s="538"/>
      <c r="AA52" s="538"/>
      <c r="AB52" s="538"/>
      <c r="AC52" s="539"/>
      <c r="AD52" s="209"/>
      <c r="AE52" s="209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209"/>
      <c r="D53" s="537"/>
      <c r="E53" s="538"/>
      <c r="F53" s="538"/>
      <c r="G53" s="538"/>
      <c r="H53" s="539"/>
      <c r="I53" s="209"/>
      <c r="J53" s="209"/>
      <c r="K53" s="537"/>
      <c r="L53" s="538"/>
      <c r="M53" s="538"/>
      <c r="N53" s="538"/>
      <c r="O53" s="539"/>
      <c r="P53" s="209"/>
      <c r="Q53" s="209"/>
      <c r="R53" s="537"/>
      <c r="S53" s="538"/>
      <c r="T53" s="538"/>
      <c r="U53" s="538"/>
      <c r="V53" s="539"/>
      <c r="W53" s="209"/>
      <c r="X53" s="209"/>
      <c r="Y53" s="537"/>
      <c r="Z53" s="538"/>
      <c r="AA53" s="538"/>
      <c r="AB53" s="538"/>
      <c r="AC53" s="539"/>
      <c r="AD53" s="209"/>
      <c r="AE53" s="209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222"/>
      <c r="D54" s="537"/>
      <c r="E54" s="538"/>
      <c r="F54" s="538"/>
      <c r="G54" s="538"/>
      <c r="H54" s="539"/>
      <c r="I54" s="209"/>
      <c r="J54" s="222"/>
      <c r="K54" s="537"/>
      <c r="L54" s="538"/>
      <c r="M54" s="538"/>
      <c r="N54" s="538"/>
      <c r="O54" s="539"/>
      <c r="P54" s="209"/>
      <c r="Q54" s="222"/>
      <c r="R54" s="537"/>
      <c r="S54" s="538"/>
      <c r="T54" s="538"/>
      <c r="U54" s="538"/>
      <c r="V54" s="539"/>
      <c r="W54" s="209"/>
      <c r="X54" s="222"/>
      <c r="Y54" s="537"/>
      <c r="Z54" s="538"/>
      <c r="AA54" s="538"/>
      <c r="AB54" s="538"/>
      <c r="AC54" s="539"/>
      <c r="AD54" s="209"/>
      <c r="AE54" s="209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209"/>
      <c r="D55" s="540"/>
      <c r="E55" s="541"/>
      <c r="F55" s="541"/>
      <c r="G55" s="541"/>
      <c r="H55" s="542"/>
      <c r="I55" s="209"/>
      <c r="J55" s="209"/>
      <c r="K55" s="540"/>
      <c r="L55" s="541"/>
      <c r="M55" s="541"/>
      <c r="N55" s="541"/>
      <c r="O55" s="542"/>
      <c r="P55" s="209"/>
      <c r="Q55" s="209"/>
      <c r="R55" s="540"/>
      <c r="S55" s="541"/>
      <c r="T55" s="541"/>
      <c r="U55" s="541"/>
      <c r="V55" s="542"/>
      <c r="W55" s="209"/>
      <c r="X55" s="209"/>
      <c r="Y55" s="540"/>
      <c r="Z55" s="541"/>
      <c r="AA55" s="541"/>
      <c r="AB55" s="541"/>
      <c r="AC55" s="542"/>
      <c r="AD55" s="209"/>
      <c r="AE55" s="209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543" t="str">
        <f>IF(VLOOKUP(C48,Tabel_P_Ruang,4*$AH$4-1,0)&lt;&gt;0,VLOOKUP(C48,Tabel_P_Ruang,4*$AH$4-1,0),"")</f>
        <v>19</v>
      </c>
      <c r="D56" s="543"/>
      <c r="E56" s="543"/>
      <c r="F56" s="543"/>
      <c r="G56" s="543"/>
      <c r="H56" s="543"/>
      <c r="I56" s="543"/>
      <c r="J56" s="543" t="str">
        <f>IF(VLOOKUP(J48,Tabel_P_Ruang,4*$AH$4-1,0)&lt;&gt;0,VLOOKUP(J48,Tabel_P_Ruang,4*$AH$4-1,0),"")</f>
        <v>29</v>
      </c>
      <c r="K56" s="543"/>
      <c r="L56" s="543"/>
      <c r="M56" s="543"/>
      <c r="N56" s="543"/>
      <c r="O56" s="543"/>
      <c r="P56" s="543"/>
      <c r="Q56" s="543" t="str">
        <f>IF(VLOOKUP(Q48,Tabel_P_Ruang,4*$AH$4-1,0)&lt;&gt;0,VLOOKUP(Q48,Tabel_P_Ruang,4*$AH$4-1,0),"")</f>
        <v/>
      </c>
      <c r="R56" s="543"/>
      <c r="S56" s="543"/>
      <c r="T56" s="543"/>
      <c r="U56" s="543"/>
      <c r="V56" s="543"/>
      <c r="W56" s="543"/>
      <c r="X56" s="543" t="str">
        <f>IF(VLOOKUP(X48,Tabel_P_Ruang,4*$AH$4-1,0)&lt;&gt;0,VLOOKUP(X48,Tabel_P_Ruang,4*$AH$4-1,0),"")</f>
        <v/>
      </c>
      <c r="Y56" s="543"/>
      <c r="Z56" s="543"/>
      <c r="AA56" s="543"/>
      <c r="AB56" s="543"/>
      <c r="AC56" s="543"/>
      <c r="AD56" s="543"/>
      <c r="AE56" s="209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543" t="str">
        <f>IF(VLOOKUP(C48,Tabel_P_Ruang,4*$AH$4,0)&lt;&gt;0,VLOOKUP(C48,Tabel_P_Ruang,4*$AH$4,0),"")</f>
        <v>JIRA SALZABILAH</v>
      </c>
      <c r="D57" s="543"/>
      <c r="E57" s="543"/>
      <c r="F57" s="543"/>
      <c r="G57" s="543"/>
      <c r="H57" s="543"/>
      <c r="I57" s="543"/>
      <c r="J57" s="543" t="str">
        <f>IF(VLOOKUP(J48,Tabel_P_Ruang,4*$AH$4,0)&lt;&gt;0,VLOOKUP(J48,Tabel_P_Ruang,4*$AH$4,0),"")</f>
        <v>SURYANI</v>
      </c>
      <c r="K57" s="543"/>
      <c r="L57" s="543"/>
      <c r="M57" s="543"/>
      <c r="N57" s="543"/>
      <c r="O57" s="543"/>
      <c r="P57" s="543"/>
      <c r="Q57" s="543" t="str">
        <f>IF(VLOOKUP(Q48,Tabel_P_Ruang,4*$AH$4,0)&lt;&gt;0,VLOOKUP(Q48,Tabel_P_Ruang,4*$AH$4,0),"")</f>
        <v/>
      </c>
      <c r="R57" s="543"/>
      <c r="S57" s="543"/>
      <c r="T57" s="543"/>
      <c r="U57" s="543"/>
      <c r="V57" s="543"/>
      <c r="W57" s="543"/>
      <c r="X57" s="543" t="str">
        <f>IF(VLOOKUP(X48,Tabel_P_Ruang,4*$AH$4,0)&lt;&gt;0,VLOOKUP(X48,Tabel_P_Ruang,4*$AH$4,0),"")</f>
        <v/>
      </c>
      <c r="Y57" s="543"/>
      <c r="Z57" s="543"/>
      <c r="AA57" s="543"/>
      <c r="AB57" s="543"/>
      <c r="AC57" s="543"/>
      <c r="AD57" s="543"/>
      <c r="AE57" s="209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09"/>
      <c r="C58" s="209"/>
      <c r="D58" s="244"/>
      <c r="E58" s="244"/>
      <c r="F58" s="244"/>
      <c r="G58" s="244"/>
      <c r="H58" s="244"/>
      <c r="I58" s="209"/>
      <c r="J58" s="209"/>
      <c r="K58" s="244"/>
      <c r="L58" s="244"/>
      <c r="M58" s="244"/>
      <c r="N58" s="244"/>
      <c r="O58" s="244"/>
      <c r="P58" s="209"/>
      <c r="Q58" s="209"/>
      <c r="R58" s="244"/>
      <c r="S58" s="244"/>
      <c r="T58" s="244"/>
      <c r="U58" s="244"/>
      <c r="V58" s="244"/>
      <c r="W58" s="209"/>
      <c r="X58" s="209"/>
      <c r="Y58" s="244"/>
      <c r="Z58" s="244"/>
      <c r="AA58" s="244"/>
      <c r="AB58" s="244"/>
      <c r="AC58" s="244"/>
      <c r="AD58" s="209"/>
      <c r="AE58" s="209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209"/>
      <c r="D59" s="209"/>
      <c r="E59" s="209"/>
      <c r="F59" s="209"/>
      <c r="G59" s="209"/>
      <c r="H59" s="209"/>
      <c r="I59" s="209"/>
      <c r="J59" s="209"/>
      <c r="K59" s="209"/>
      <c r="L59" s="209"/>
      <c r="M59" s="209"/>
      <c r="N59" s="209"/>
      <c r="O59" s="209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09"/>
      <c r="AE59" s="209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209"/>
      <c r="D60" s="209"/>
      <c r="E60" s="209"/>
      <c r="F60" s="209"/>
      <c r="G60" s="209"/>
      <c r="H60" s="209"/>
      <c r="I60" s="209"/>
      <c r="J60" s="209"/>
      <c r="K60" s="209"/>
      <c r="L60" s="209"/>
      <c r="M60" s="209"/>
      <c r="N60" s="209"/>
      <c r="O60" s="209"/>
      <c r="P60" s="209"/>
      <c r="Q60" s="209"/>
      <c r="R60" s="209"/>
      <c r="S60" s="209"/>
      <c r="T60" s="209"/>
      <c r="U60" s="209"/>
      <c r="V60" s="209"/>
      <c r="W60" s="209"/>
      <c r="X60" s="209"/>
      <c r="Y60" s="209"/>
      <c r="Z60" s="209"/>
      <c r="AA60" s="209"/>
      <c r="AB60" s="209"/>
      <c r="AC60" s="209"/>
      <c r="AD60" s="209"/>
      <c r="AE60" s="209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209"/>
      <c r="D61" s="209"/>
      <c r="E61" s="209"/>
      <c r="F61" s="209"/>
      <c r="G61" s="209"/>
      <c r="H61" s="209"/>
      <c r="I61" s="209"/>
      <c r="J61" s="209"/>
      <c r="K61" s="209"/>
      <c r="L61" s="209"/>
      <c r="M61" s="209"/>
      <c r="N61" s="209"/>
      <c r="O61" s="209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09"/>
      <c r="AA61" s="209"/>
      <c r="AB61" s="209"/>
      <c r="AC61" s="209"/>
      <c r="AD61" s="209"/>
      <c r="AE61" s="209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209"/>
      <c r="D62" s="209"/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28"/>
      <c r="AG62" s="243"/>
      <c r="AH62" s="242" t="s">
        <v>117</v>
      </c>
      <c r="AI62" s="242" t="s">
        <v>123</v>
      </c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algorithmName="SHA-512" hashValue="KuOBbVLHIXuBD+0pKXQ68yp2x10BJuGQVQJ+rTZTnAQlmsW3Txis3xSwSrC/PUoYq5c27EUVj2Ma3okBLN8nlw==" saltValue="iAm4Lqodi7NfBYl3eYEgjw==" spinCount="100000" sheet="1" objects="1" scenarios="1" selectLockedCells="1"/>
  <mergeCells count="40">
    <mergeCell ref="C57:I57"/>
    <mergeCell ref="J57:P57"/>
    <mergeCell ref="Q57:W57"/>
    <mergeCell ref="X57:AD57"/>
    <mergeCell ref="D48:H55"/>
    <mergeCell ref="K48:O55"/>
    <mergeCell ref="R48:V55"/>
    <mergeCell ref="Y48:AC55"/>
    <mergeCell ref="C56:I56"/>
    <mergeCell ref="J56:P56"/>
    <mergeCell ref="Q56:W56"/>
    <mergeCell ref="X56:AD56"/>
    <mergeCell ref="C37:I37"/>
    <mergeCell ref="J37:P37"/>
    <mergeCell ref="Q37:W37"/>
    <mergeCell ref="X37:AD37"/>
    <mergeCell ref="C38:I38"/>
    <mergeCell ref="J38:P38"/>
    <mergeCell ref="Q38:W38"/>
    <mergeCell ref="X38:AD38"/>
    <mergeCell ref="J18:P18"/>
    <mergeCell ref="J19:P19"/>
    <mergeCell ref="A1:AF1"/>
    <mergeCell ref="A2:AF2"/>
    <mergeCell ref="D29:H36"/>
    <mergeCell ref="K29:O36"/>
    <mergeCell ref="R29:V36"/>
    <mergeCell ref="Y29:AC36"/>
    <mergeCell ref="C18:I18"/>
    <mergeCell ref="C19:I19"/>
    <mergeCell ref="Q18:W18"/>
    <mergeCell ref="Q19:W19"/>
    <mergeCell ref="Y10:AC17"/>
    <mergeCell ref="X18:AD18"/>
    <mergeCell ref="X19:AD19"/>
    <mergeCell ref="AH4:AH7"/>
    <mergeCell ref="N6:S8"/>
    <mergeCell ref="D10:H17"/>
    <mergeCell ref="R10:V17"/>
    <mergeCell ref="K10:O17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30" width="3.109375" style="206" customWidth="1"/>
    <col min="31" max="31" width="1.441406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39" hidden="1"/>
  </cols>
  <sheetData>
    <row r="1" spans="1:36" s="206" customFormat="1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s="206" customFormat="1" ht="30" x14ac:dyDescent="0.5">
      <c r="A2" s="530" t="str">
        <f>"RUANG " &amp; AH4</f>
        <v>RUANG 3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s="206" customForma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s="206" customFormat="1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3</v>
      </c>
      <c r="AI4" s="68"/>
      <c r="AJ4" s="68"/>
    </row>
    <row r="5" spans="1:36" s="206" customFormat="1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s="206" customFormat="1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s="206" customFormat="1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s="206" customFormat="1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s="206" customFormat="1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s="206" customFormat="1" ht="11.25" customHeight="1" x14ac:dyDescent="0.3">
      <c r="A10" s="85"/>
      <c r="B10" s="209"/>
      <c r="C10" s="234">
        <f>IF(Dt_Pemb_R!$C$6="Kanan ke Kiri",VALUE(MID($AH24,1,2)),VALUE(MID($AI24,1,2)))</f>
        <v>1</v>
      </c>
      <c r="D10" s="534"/>
      <c r="E10" s="535"/>
      <c r="F10" s="535"/>
      <c r="G10" s="535"/>
      <c r="H10" s="536"/>
      <c r="I10" s="209"/>
      <c r="J10" s="234">
        <f>IF(Dt_Pemb_R!$C$6="Kanan ke Kiri",VALUE(MID($AH24,3,2)),VALUE(MID($AI24,3,2)))</f>
        <v>2</v>
      </c>
      <c r="K10" s="534"/>
      <c r="L10" s="535"/>
      <c r="M10" s="535"/>
      <c r="N10" s="535"/>
      <c r="O10" s="536"/>
      <c r="P10" s="209"/>
      <c r="Q10" s="234">
        <f>IF(Dt_Pemb_R!$C$6="Kanan ke Kiri",VALUE(MID($AH24,5,2)),VALUE(MID($AI24,5,2)))</f>
        <v>3</v>
      </c>
      <c r="R10" s="534"/>
      <c r="S10" s="535"/>
      <c r="T10" s="535"/>
      <c r="U10" s="535"/>
      <c r="V10" s="536"/>
      <c r="W10" s="209"/>
      <c r="X10" s="234">
        <f>IF(Dt_Pemb_R!$C$6="Kanan ke Kiri",VALUE(MID($AH24,7,2)),VALUE(MID($AI24,7,2)))</f>
        <v>4</v>
      </c>
      <c r="Y10" s="534"/>
      <c r="Z10" s="535"/>
      <c r="AA10" s="535"/>
      <c r="AB10" s="535"/>
      <c r="AC10" s="536"/>
      <c r="AD10" s="209"/>
      <c r="AE10" s="209"/>
      <c r="AF10" s="228"/>
      <c r="AG10" s="68"/>
      <c r="AH10" s="68"/>
      <c r="AI10" s="68"/>
      <c r="AJ10" s="68"/>
    </row>
    <row r="11" spans="1:36" s="206" customFormat="1" ht="11.25" customHeight="1" x14ac:dyDescent="0.3">
      <c r="A11" s="85"/>
      <c r="B11" s="209"/>
      <c r="C11" s="209"/>
      <c r="D11" s="537"/>
      <c r="E11" s="538"/>
      <c r="F11" s="538"/>
      <c r="G11" s="538"/>
      <c r="H11" s="539"/>
      <c r="I11" s="209"/>
      <c r="J11" s="209"/>
      <c r="K11" s="537"/>
      <c r="L11" s="538"/>
      <c r="M11" s="538"/>
      <c r="N11" s="538"/>
      <c r="O11" s="539"/>
      <c r="P11" s="209"/>
      <c r="Q11" s="209"/>
      <c r="R11" s="537"/>
      <c r="S11" s="538"/>
      <c r="T11" s="538"/>
      <c r="U11" s="538"/>
      <c r="V11" s="539"/>
      <c r="W11" s="209"/>
      <c r="X11" s="209"/>
      <c r="Y11" s="537"/>
      <c r="Z11" s="538"/>
      <c r="AA11" s="538"/>
      <c r="AB11" s="538"/>
      <c r="AC11" s="539"/>
      <c r="AD11" s="209"/>
      <c r="AE11" s="209"/>
      <c r="AF11" s="228"/>
      <c r="AG11" s="68"/>
      <c r="AH11" s="68"/>
      <c r="AI11" s="68"/>
      <c r="AJ11" s="68"/>
    </row>
    <row r="12" spans="1:36" s="206" customFormat="1" ht="11.25" customHeight="1" x14ac:dyDescent="0.3">
      <c r="A12" s="85"/>
      <c r="B12" s="209"/>
      <c r="C12" s="209"/>
      <c r="D12" s="537"/>
      <c r="E12" s="538"/>
      <c r="F12" s="538"/>
      <c r="G12" s="538"/>
      <c r="H12" s="539"/>
      <c r="I12" s="209"/>
      <c r="J12" s="209"/>
      <c r="K12" s="537"/>
      <c r="L12" s="538"/>
      <c r="M12" s="538"/>
      <c r="N12" s="538"/>
      <c r="O12" s="539"/>
      <c r="P12" s="209"/>
      <c r="Q12" s="209"/>
      <c r="R12" s="537"/>
      <c r="S12" s="538"/>
      <c r="T12" s="538"/>
      <c r="U12" s="538"/>
      <c r="V12" s="539"/>
      <c r="W12" s="209"/>
      <c r="X12" s="209"/>
      <c r="Y12" s="537"/>
      <c r="Z12" s="538"/>
      <c r="AA12" s="538"/>
      <c r="AB12" s="538"/>
      <c r="AC12" s="539"/>
      <c r="AD12" s="209"/>
      <c r="AE12" s="209"/>
      <c r="AF12" s="228"/>
      <c r="AG12" s="68"/>
      <c r="AH12" s="68"/>
      <c r="AI12" s="68"/>
      <c r="AJ12" s="68"/>
    </row>
    <row r="13" spans="1:36" s="206" customFormat="1" ht="11.25" customHeight="1" x14ac:dyDescent="0.3">
      <c r="A13" s="85"/>
      <c r="B13" s="209"/>
      <c r="C13" s="209"/>
      <c r="D13" s="537"/>
      <c r="E13" s="538"/>
      <c r="F13" s="538"/>
      <c r="G13" s="538"/>
      <c r="H13" s="539"/>
      <c r="I13" s="209"/>
      <c r="J13" s="209"/>
      <c r="K13" s="537"/>
      <c r="L13" s="538"/>
      <c r="M13" s="538"/>
      <c r="N13" s="538"/>
      <c r="O13" s="539"/>
      <c r="P13" s="209"/>
      <c r="Q13" s="209"/>
      <c r="R13" s="537"/>
      <c r="S13" s="538"/>
      <c r="T13" s="538"/>
      <c r="U13" s="538"/>
      <c r="V13" s="539"/>
      <c r="W13" s="209"/>
      <c r="X13" s="209"/>
      <c r="Y13" s="537"/>
      <c r="Z13" s="538"/>
      <c r="AA13" s="538"/>
      <c r="AB13" s="538"/>
      <c r="AC13" s="539"/>
      <c r="AD13" s="209"/>
      <c r="AE13" s="209"/>
      <c r="AF13" s="228"/>
      <c r="AG13" s="68"/>
      <c r="AH13" s="68"/>
      <c r="AI13" s="68"/>
      <c r="AJ13" s="68"/>
    </row>
    <row r="14" spans="1:36" s="206" customFormat="1" ht="11.25" customHeight="1" x14ac:dyDescent="0.3">
      <c r="A14" s="85"/>
      <c r="B14" s="209"/>
      <c r="C14" s="209"/>
      <c r="D14" s="537"/>
      <c r="E14" s="538"/>
      <c r="F14" s="538"/>
      <c r="G14" s="538"/>
      <c r="H14" s="539"/>
      <c r="I14" s="209"/>
      <c r="J14" s="209"/>
      <c r="K14" s="537"/>
      <c r="L14" s="538"/>
      <c r="M14" s="538"/>
      <c r="N14" s="538"/>
      <c r="O14" s="539"/>
      <c r="P14" s="209"/>
      <c r="Q14" s="209"/>
      <c r="R14" s="537"/>
      <c r="S14" s="538"/>
      <c r="T14" s="538"/>
      <c r="U14" s="538"/>
      <c r="V14" s="539"/>
      <c r="W14" s="209"/>
      <c r="X14" s="209"/>
      <c r="Y14" s="537"/>
      <c r="Z14" s="538"/>
      <c r="AA14" s="538"/>
      <c r="AB14" s="538"/>
      <c r="AC14" s="539"/>
      <c r="AD14" s="209"/>
      <c r="AE14" s="209"/>
      <c r="AF14" s="228"/>
      <c r="AG14" s="68"/>
      <c r="AH14" s="68"/>
      <c r="AI14" s="68"/>
      <c r="AJ14" s="68"/>
    </row>
    <row r="15" spans="1:36" s="206" customFormat="1" ht="11.25" customHeight="1" x14ac:dyDescent="0.3">
      <c r="A15" s="85"/>
      <c r="B15" s="209"/>
      <c r="C15" s="209"/>
      <c r="D15" s="537"/>
      <c r="E15" s="538"/>
      <c r="F15" s="538"/>
      <c r="G15" s="538"/>
      <c r="H15" s="539"/>
      <c r="I15" s="209"/>
      <c r="J15" s="209"/>
      <c r="K15" s="537"/>
      <c r="L15" s="538"/>
      <c r="M15" s="538"/>
      <c r="N15" s="538"/>
      <c r="O15" s="539"/>
      <c r="P15" s="209"/>
      <c r="Q15" s="209"/>
      <c r="R15" s="537"/>
      <c r="S15" s="538"/>
      <c r="T15" s="538"/>
      <c r="U15" s="538"/>
      <c r="V15" s="539"/>
      <c r="W15" s="209"/>
      <c r="X15" s="209"/>
      <c r="Y15" s="537"/>
      <c r="Z15" s="538"/>
      <c r="AA15" s="538"/>
      <c r="AB15" s="538"/>
      <c r="AC15" s="539"/>
      <c r="AD15" s="209"/>
      <c r="AE15" s="209"/>
      <c r="AF15" s="228"/>
      <c r="AG15" s="68"/>
      <c r="AH15" s="68"/>
      <c r="AI15" s="68"/>
      <c r="AJ15" s="68"/>
    </row>
    <row r="16" spans="1:36" s="206" customFormat="1" ht="11.25" customHeight="1" x14ac:dyDescent="0.3">
      <c r="A16" s="85"/>
      <c r="B16" s="222"/>
      <c r="C16" s="222"/>
      <c r="D16" s="537"/>
      <c r="E16" s="538"/>
      <c r="F16" s="538"/>
      <c r="G16" s="538"/>
      <c r="H16" s="539"/>
      <c r="I16" s="209"/>
      <c r="J16" s="222"/>
      <c r="K16" s="537"/>
      <c r="L16" s="538"/>
      <c r="M16" s="538"/>
      <c r="N16" s="538"/>
      <c r="O16" s="539"/>
      <c r="P16" s="209"/>
      <c r="Q16" s="222"/>
      <c r="R16" s="537"/>
      <c r="S16" s="538"/>
      <c r="T16" s="538"/>
      <c r="U16" s="538"/>
      <c r="V16" s="539"/>
      <c r="W16" s="209"/>
      <c r="X16" s="222"/>
      <c r="Y16" s="537"/>
      <c r="Z16" s="538"/>
      <c r="AA16" s="538"/>
      <c r="AB16" s="538"/>
      <c r="AC16" s="539"/>
      <c r="AD16" s="209"/>
      <c r="AE16" s="209"/>
      <c r="AF16" s="228"/>
      <c r="AG16" s="68"/>
      <c r="AH16" s="68"/>
      <c r="AI16" s="68"/>
      <c r="AJ16" s="68"/>
    </row>
    <row r="17" spans="1:36" s="206" customFormat="1" ht="11.25" customHeight="1" x14ac:dyDescent="0.3">
      <c r="A17" s="85"/>
      <c r="B17" s="209"/>
      <c r="C17" s="209"/>
      <c r="D17" s="540"/>
      <c r="E17" s="541"/>
      <c r="F17" s="541"/>
      <c r="G17" s="541"/>
      <c r="H17" s="542"/>
      <c r="I17" s="209"/>
      <c r="J17" s="209"/>
      <c r="K17" s="540"/>
      <c r="L17" s="541"/>
      <c r="M17" s="541"/>
      <c r="N17" s="541"/>
      <c r="O17" s="542"/>
      <c r="P17" s="209"/>
      <c r="Q17" s="209"/>
      <c r="R17" s="540"/>
      <c r="S17" s="541"/>
      <c r="T17" s="541"/>
      <c r="U17" s="541"/>
      <c r="V17" s="542"/>
      <c r="W17" s="209"/>
      <c r="X17" s="209"/>
      <c r="Y17" s="540"/>
      <c r="Z17" s="541"/>
      <c r="AA17" s="541"/>
      <c r="AB17" s="541"/>
      <c r="AC17" s="542"/>
      <c r="AD17" s="209"/>
      <c r="AE17" s="209"/>
      <c r="AF17" s="228"/>
      <c r="AG17" s="210"/>
      <c r="AH17" s="104"/>
      <c r="AI17" s="104"/>
      <c r="AJ17" s="104"/>
    </row>
    <row r="18" spans="1:36" s="206" customFormat="1" ht="11.25" customHeight="1" x14ac:dyDescent="0.3">
      <c r="A18" s="85"/>
      <c r="B18" s="209"/>
      <c r="C18" s="543" t="str">
        <f>IF(VLOOKUP(C10,Tabel_P_Ruang,4*$AH$4-1,0)&lt;&gt;0,VLOOKUP(C10,Tabel_P_Ruang,4*$AH$4-1,0),"")</f>
        <v>23</v>
      </c>
      <c r="D18" s="543"/>
      <c r="E18" s="543"/>
      <c r="F18" s="543"/>
      <c r="G18" s="543"/>
      <c r="H18" s="543"/>
      <c r="I18" s="543"/>
      <c r="J18" s="543" t="str">
        <f>IF(VLOOKUP(J10,Tabel_P_Ruang,4*$AH$4-1,0)&lt;&gt;0,VLOOKUP(J10,Tabel_P_Ruang,4*$AH$4-1,0),"")</f>
        <v>11</v>
      </c>
      <c r="K18" s="543"/>
      <c r="L18" s="543"/>
      <c r="M18" s="543"/>
      <c r="N18" s="543"/>
      <c r="O18" s="543"/>
      <c r="P18" s="543"/>
      <c r="Q18" s="543" t="str">
        <f>IF(VLOOKUP(Q10,Tabel_P_Ruang,4*$AH$4-1,0)&lt;&gt;0,VLOOKUP(Q10,Tabel_P_Ruang,4*$AH$4-1,0),"")</f>
        <v>15</v>
      </c>
      <c r="R18" s="543"/>
      <c r="S18" s="543"/>
      <c r="T18" s="543"/>
      <c r="U18" s="543"/>
      <c r="V18" s="543"/>
      <c r="W18" s="543"/>
      <c r="X18" s="543" t="str">
        <f>IF(VLOOKUP(X10,Tabel_P_Ruang,4*$AH$4-1,0)&lt;&gt;0,VLOOKUP(X10,Tabel_P_Ruang,4*$AH$4-1,0),"")</f>
        <v>7</v>
      </c>
      <c r="Y18" s="543"/>
      <c r="Z18" s="543"/>
      <c r="AA18" s="543"/>
      <c r="AB18" s="543"/>
      <c r="AC18" s="543"/>
      <c r="AD18" s="543"/>
      <c r="AE18" s="209"/>
      <c r="AF18" s="228"/>
      <c r="AG18" s="68"/>
      <c r="AH18" s="68"/>
      <c r="AI18" s="68"/>
      <c r="AJ18" s="68"/>
    </row>
    <row r="19" spans="1:36" s="206" customFormat="1" ht="11.25" customHeight="1" x14ac:dyDescent="0.3">
      <c r="A19" s="85"/>
      <c r="B19" s="209"/>
      <c r="C19" s="543" t="str">
        <f>IF(VLOOKUP(C10,Tabel_P_Ruang,4*$AH$4,0)&lt;&gt;0,VLOOKUP(C10,Tabel_P_Ruang,4*$AH$4,0),"")</f>
        <v>M. FAUSAN</v>
      </c>
      <c r="D19" s="543"/>
      <c r="E19" s="543"/>
      <c r="F19" s="543"/>
      <c r="G19" s="543"/>
      <c r="H19" s="543"/>
      <c r="I19" s="543"/>
      <c r="J19" s="543" t="str">
        <f>IF(VLOOKUP(J10,Tabel_P_Ruang,4*$AH$4,0)&lt;&gt;0,VLOOKUP(J10,Tabel_P_Ruang,4*$AH$4,0),"")</f>
        <v>ULFA RAMADHANI</v>
      </c>
      <c r="K19" s="543"/>
      <c r="L19" s="543"/>
      <c r="M19" s="543"/>
      <c r="N19" s="543"/>
      <c r="O19" s="543"/>
      <c r="P19" s="543"/>
      <c r="Q19" s="543" t="str">
        <f>IF(VLOOKUP(Q10,Tabel_P_Ruang,4*$AH$4,0)&lt;&gt;0,VLOOKUP(Q10,Tabel_P_Ruang,4*$AH$4,0),"")</f>
        <v>ASKA NAJHAN ALFIQRI</v>
      </c>
      <c r="R19" s="543"/>
      <c r="S19" s="543"/>
      <c r="T19" s="543"/>
      <c r="U19" s="543"/>
      <c r="V19" s="543"/>
      <c r="W19" s="543"/>
      <c r="X19" s="543" t="str">
        <f>IF(VLOOKUP(X10,Tabel_P_Ruang,4*$AH$4,0)&lt;&gt;0,VLOOKUP(X10,Tabel_P_Ruang,4*$AH$4,0),"")</f>
        <v>NAUFAL MUSTOLAHUL FALAH</v>
      </c>
      <c r="Y19" s="543"/>
      <c r="Z19" s="543"/>
      <c r="AA19" s="543"/>
      <c r="AB19" s="543"/>
      <c r="AC19" s="543"/>
      <c r="AD19" s="543"/>
      <c r="AE19" s="209"/>
      <c r="AF19" s="228"/>
      <c r="AG19" s="68"/>
      <c r="AH19" s="68"/>
      <c r="AI19" s="68"/>
      <c r="AJ19" s="68"/>
    </row>
    <row r="20" spans="1:36" s="206" customFormat="1" ht="11.25" customHeight="1" x14ac:dyDescent="0.3">
      <c r="A20" s="85"/>
      <c r="B20" s="209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28"/>
      <c r="AG20" s="68"/>
      <c r="AH20" s="68"/>
      <c r="AI20" s="68"/>
      <c r="AJ20" s="68"/>
    </row>
    <row r="21" spans="1:36" s="206" customFormat="1" ht="11.25" customHeight="1" x14ac:dyDescent="0.3">
      <c r="A21" s="85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28"/>
      <c r="AG21" s="68"/>
      <c r="AH21" s="68"/>
      <c r="AI21" s="68"/>
      <c r="AJ21" s="68"/>
    </row>
    <row r="22" spans="1:36" s="206" customFormat="1" ht="11.25" customHeight="1" x14ac:dyDescent="0.3">
      <c r="A22" s="85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234">
        <f>IF(Dt_Pemb_R!$C$6="Kanan ke Kiri",VALUE(MID($AH38,1,2)),VALUE(MID($AI38,1,2)))</f>
        <v>8</v>
      </c>
      <c r="D24" s="534"/>
      <c r="E24" s="535"/>
      <c r="F24" s="535"/>
      <c r="G24" s="535"/>
      <c r="H24" s="536"/>
      <c r="I24" s="209"/>
      <c r="J24" s="234">
        <f>IF(Dt_Pemb_R!$C$6="Kanan ke Kiri",VALUE(MID($AH38,3,2)),VALUE(MID($AI38,3,2)))</f>
        <v>7</v>
      </c>
      <c r="K24" s="534"/>
      <c r="L24" s="535"/>
      <c r="M24" s="535"/>
      <c r="N24" s="535"/>
      <c r="O24" s="536"/>
      <c r="P24" s="209"/>
      <c r="Q24" s="234">
        <f>IF(Dt_Pemb_R!$C$6="Kanan ke Kiri",VALUE(MID($AH38,5,2)),VALUE(MID($AI38,5,2)))</f>
        <v>6</v>
      </c>
      <c r="R24" s="534"/>
      <c r="S24" s="535"/>
      <c r="T24" s="535"/>
      <c r="U24" s="535"/>
      <c r="V24" s="536"/>
      <c r="W24" s="209"/>
      <c r="X24" s="234">
        <f>IF(Dt_Pemb_R!$C$6="Kanan ke Kiri",VALUE(MID($AH38,7,2)),VALUE(MID($AI38,7,2)))</f>
        <v>5</v>
      </c>
      <c r="Y24" s="534"/>
      <c r="Z24" s="535"/>
      <c r="AA24" s="535"/>
      <c r="AB24" s="535"/>
      <c r="AC24" s="536"/>
      <c r="AD24" s="209"/>
      <c r="AE24" s="209"/>
      <c r="AF24" s="228"/>
      <c r="AG24" s="243"/>
      <c r="AH24" s="242" t="s">
        <v>115</v>
      </c>
      <c r="AI24" s="242" t="s">
        <v>121</v>
      </c>
      <c r="AJ24" s="243"/>
    </row>
    <row r="25" spans="1:36" ht="11.25" customHeight="1" x14ac:dyDescent="0.3">
      <c r="A25" s="85"/>
      <c r="B25" s="209"/>
      <c r="C25" s="209"/>
      <c r="D25" s="537"/>
      <c r="E25" s="538"/>
      <c r="F25" s="538"/>
      <c r="G25" s="538"/>
      <c r="H25" s="539"/>
      <c r="I25" s="209"/>
      <c r="J25" s="209"/>
      <c r="K25" s="537"/>
      <c r="L25" s="538"/>
      <c r="M25" s="538"/>
      <c r="N25" s="538"/>
      <c r="O25" s="539"/>
      <c r="P25" s="209"/>
      <c r="Q25" s="209"/>
      <c r="R25" s="537"/>
      <c r="S25" s="538"/>
      <c r="T25" s="538"/>
      <c r="U25" s="538"/>
      <c r="V25" s="539"/>
      <c r="W25" s="209"/>
      <c r="X25" s="209"/>
      <c r="Y25" s="537"/>
      <c r="Z25" s="538"/>
      <c r="AA25" s="538"/>
      <c r="AB25" s="538"/>
      <c r="AC25" s="539"/>
      <c r="AD25" s="209"/>
      <c r="AE25" s="209"/>
      <c r="AF25" s="228"/>
      <c r="AG25" s="243"/>
      <c r="AH25" s="242" t="s">
        <v>116</v>
      </c>
      <c r="AI25" s="242" t="s">
        <v>122</v>
      </c>
      <c r="AJ25" s="243"/>
    </row>
    <row r="26" spans="1:36" ht="11.25" customHeight="1" x14ac:dyDescent="0.3">
      <c r="A26" s="85"/>
      <c r="B26" s="209"/>
      <c r="C26" s="209"/>
      <c r="D26" s="537"/>
      <c r="E26" s="538"/>
      <c r="F26" s="538"/>
      <c r="G26" s="538"/>
      <c r="H26" s="539"/>
      <c r="I26" s="209"/>
      <c r="J26" s="209"/>
      <c r="K26" s="537"/>
      <c r="L26" s="538"/>
      <c r="M26" s="538"/>
      <c r="N26" s="538"/>
      <c r="O26" s="539"/>
      <c r="P26" s="209"/>
      <c r="Q26" s="209"/>
      <c r="R26" s="537"/>
      <c r="S26" s="538"/>
      <c r="T26" s="538"/>
      <c r="U26" s="538"/>
      <c r="V26" s="539"/>
      <c r="W26" s="209"/>
      <c r="X26" s="209"/>
      <c r="Y26" s="537"/>
      <c r="Z26" s="538"/>
      <c r="AA26" s="538"/>
      <c r="AB26" s="538"/>
      <c r="AC26" s="539"/>
      <c r="AD26" s="209"/>
      <c r="AE26" s="209"/>
      <c r="AF26" s="228"/>
      <c r="AG26" s="243"/>
      <c r="AH26" s="242" t="s">
        <v>117</v>
      </c>
      <c r="AI26" s="242" t="s">
        <v>123</v>
      </c>
      <c r="AJ26" s="243"/>
    </row>
    <row r="27" spans="1:36" ht="11.25" customHeight="1" x14ac:dyDescent="0.3">
      <c r="A27" s="85"/>
      <c r="B27" s="209"/>
      <c r="C27" s="209"/>
      <c r="D27" s="537"/>
      <c r="E27" s="538"/>
      <c r="F27" s="538"/>
      <c r="G27" s="538"/>
      <c r="H27" s="539"/>
      <c r="I27" s="209"/>
      <c r="J27" s="209"/>
      <c r="K27" s="537"/>
      <c r="L27" s="538"/>
      <c r="M27" s="538"/>
      <c r="N27" s="538"/>
      <c r="O27" s="539"/>
      <c r="P27" s="209"/>
      <c r="Q27" s="209"/>
      <c r="R27" s="537"/>
      <c r="S27" s="538"/>
      <c r="T27" s="538"/>
      <c r="U27" s="538"/>
      <c r="V27" s="539"/>
      <c r="W27" s="209"/>
      <c r="X27" s="209"/>
      <c r="Y27" s="537"/>
      <c r="Z27" s="538"/>
      <c r="AA27" s="538"/>
      <c r="AB27" s="538"/>
      <c r="AC27" s="539"/>
      <c r="AD27" s="209"/>
      <c r="AE27" s="209"/>
      <c r="AF27" s="228"/>
      <c r="AG27" s="243"/>
      <c r="AH27" s="242" t="s">
        <v>118</v>
      </c>
      <c r="AI27" s="242" t="s">
        <v>124</v>
      </c>
      <c r="AJ27" s="243"/>
    </row>
    <row r="28" spans="1:36" ht="11.25" customHeight="1" x14ac:dyDescent="0.3">
      <c r="A28" s="85"/>
      <c r="B28" s="209"/>
      <c r="C28" s="209"/>
      <c r="D28" s="537"/>
      <c r="E28" s="538"/>
      <c r="F28" s="538"/>
      <c r="G28" s="538"/>
      <c r="H28" s="539"/>
      <c r="I28" s="209"/>
      <c r="J28" s="209"/>
      <c r="K28" s="537"/>
      <c r="L28" s="538"/>
      <c r="M28" s="538"/>
      <c r="N28" s="538"/>
      <c r="O28" s="539"/>
      <c r="P28" s="209"/>
      <c r="Q28" s="209"/>
      <c r="R28" s="537"/>
      <c r="S28" s="538"/>
      <c r="T28" s="538"/>
      <c r="U28" s="538"/>
      <c r="V28" s="539"/>
      <c r="W28" s="209"/>
      <c r="X28" s="209"/>
      <c r="Y28" s="537"/>
      <c r="Z28" s="538"/>
      <c r="AA28" s="538"/>
      <c r="AB28" s="538"/>
      <c r="AC28" s="539"/>
      <c r="AD28" s="209"/>
      <c r="AE28" s="209"/>
      <c r="AF28" s="228"/>
      <c r="AG28" s="243"/>
      <c r="AH28" s="242" t="s">
        <v>119</v>
      </c>
      <c r="AI28" s="242" t="s">
        <v>125</v>
      </c>
      <c r="AJ28" s="243"/>
    </row>
    <row r="29" spans="1:36" ht="11.25" customHeight="1" x14ac:dyDescent="0.3">
      <c r="A29" s="85"/>
      <c r="B29" s="209"/>
      <c r="C29" s="209"/>
      <c r="D29" s="537"/>
      <c r="E29" s="538"/>
      <c r="F29" s="538"/>
      <c r="G29" s="538"/>
      <c r="H29" s="539"/>
      <c r="I29" s="209"/>
      <c r="J29" s="209"/>
      <c r="K29" s="537"/>
      <c r="L29" s="538"/>
      <c r="M29" s="538"/>
      <c r="N29" s="538"/>
      <c r="O29" s="539"/>
      <c r="P29" s="209"/>
      <c r="Q29" s="209"/>
      <c r="R29" s="537"/>
      <c r="S29" s="538"/>
      <c r="T29" s="538"/>
      <c r="U29" s="538"/>
      <c r="V29" s="539"/>
      <c r="W29" s="209"/>
      <c r="X29" s="209"/>
      <c r="Y29" s="537"/>
      <c r="Z29" s="538"/>
      <c r="AA29" s="538"/>
      <c r="AB29" s="538"/>
      <c r="AC29" s="539"/>
      <c r="AD29" s="209"/>
      <c r="AE29" s="209"/>
      <c r="AF29" s="228"/>
      <c r="AG29" s="243"/>
      <c r="AH29" s="242" t="s">
        <v>120</v>
      </c>
      <c r="AI29" s="242" t="s">
        <v>126</v>
      </c>
      <c r="AJ29" s="243"/>
    </row>
    <row r="30" spans="1:36" ht="11.25" customHeight="1" x14ac:dyDescent="0.3">
      <c r="A30" s="85"/>
      <c r="B30" s="209"/>
      <c r="C30" s="222"/>
      <c r="D30" s="537"/>
      <c r="E30" s="538"/>
      <c r="F30" s="538"/>
      <c r="G30" s="538"/>
      <c r="H30" s="539"/>
      <c r="I30" s="209"/>
      <c r="J30" s="222"/>
      <c r="K30" s="537"/>
      <c r="L30" s="538"/>
      <c r="M30" s="538"/>
      <c r="N30" s="538"/>
      <c r="O30" s="539"/>
      <c r="P30" s="209"/>
      <c r="Q30" s="222"/>
      <c r="R30" s="537"/>
      <c r="S30" s="538"/>
      <c r="T30" s="538"/>
      <c r="U30" s="538"/>
      <c r="V30" s="539"/>
      <c r="W30" s="209"/>
      <c r="X30" s="222"/>
      <c r="Y30" s="537"/>
      <c r="Z30" s="538"/>
      <c r="AA30" s="538"/>
      <c r="AB30" s="538"/>
      <c r="AC30" s="539"/>
      <c r="AD30" s="209"/>
      <c r="AE30" s="209"/>
      <c r="AF30" s="228"/>
      <c r="AG30" s="243"/>
      <c r="AH30" s="243"/>
      <c r="AI30" s="243"/>
      <c r="AJ30" s="243"/>
    </row>
    <row r="31" spans="1:36" ht="11.25" customHeight="1" x14ac:dyDescent="0.3">
      <c r="A31" s="85"/>
      <c r="B31" s="209"/>
      <c r="C31" s="209"/>
      <c r="D31" s="540"/>
      <c r="E31" s="541"/>
      <c r="F31" s="541"/>
      <c r="G31" s="541"/>
      <c r="H31" s="542"/>
      <c r="I31" s="209"/>
      <c r="J31" s="209"/>
      <c r="K31" s="540"/>
      <c r="L31" s="541"/>
      <c r="M31" s="541"/>
      <c r="N31" s="541"/>
      <c r="O31" s="542"/>
      <c r="P31" s="209"/>
      <c r="Q31" s="209"/>
      <c r="R31" s="540"/>
      <c r="S31" s="541"/>
      <c r="T31" s="541"/>
      <c r="U31" s="541"/>
      <c r="V31" s="542"/>
      <c r="W31" s="209"/>
      <c r="X31" s="209"/>
      <c r="Y31" s="540"/>
      <c r="Z31" s="541"/>
      <c r="AA31" s="541"/>
      <c r="AB31" s="541"/>
      <c r="AC31" s="542"/>
      <c r="AD31" s="209"/>
      <c r="AE31" s="209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543" t="str">
        <f>IF(VLOOKUP(C24,Tabel_P_Ruang,4*$AH$4-1,0)&lt;&gt;0,VLOOKUP(C24,Tabel_P_Ruang,4*$AH$4-1,0),"")</f>
        <v>8</v>
      </c>
      <c r="D32" s="543"/>
      <c r="E32" s="543"/>
      <c r="F32" s="543"/>
      <c r="G32" s="543"/>
      <c r="H32" s="543"/>
      <c r="I32" s="543"/>
      <c r="J32" s="543" t="str">
        <f>IF(VLOOKUP(J24,Tabel_P_Ruang,4*$AH$4-1,0)&lt;&gt;0,VLOOKUP(J24,Tabel_P_Ruang,4*$AH$4-1,0),"")</f>
        <v>26</v>
      </c>
      <c r="K32" s="543"/>
      <c r="L32" s="543"/>
      <c r="M32" s="543"/>
      <c r="N32" s="543"/>
      <c r="O32" s="543"/>
      <c r="P32" s="543"/>
      <c r="Q32" s="543" t="str">
        <f>IF(VLOOKUP(Q24,Tabel_P_Ruang,4*$AH$4-1,0)&lt;&gt;0,VLOOKUP(Q24,Tabel_P_Ruang,4*$AH$4-1,0),"")</f>
        <v>2</v>
      </c>
      <c r="R32" s="543"/>
      <c r="S32" s="543"/>
      <c r="T32" s="543"/>
      <c r="U32" s="543"/>
      <c r="V32" s="543"/>
      <c r="W32" s="543"/>
      <c r="X32" s="543" t="str">
        <f>IF(VLOOKUP(X24,Tabel_P_Ruang,4*$AH$4-1,0)&lt;&gt;0,VLOOKUP(X24,Tabel_P_Ruang,4*$AH$4-1,0),"")</f>
        <v>25</v>
      </c>
      <c r="Y32" s="543"/>
      <c r="Z32" s="543"/>
      <c r="AA32" s="543"/>
      <c r="AB32" s="543"/>
      <c r="AC32" s="543"/>
      <c r="AD32" s="543"/>
      <c r="AE32" s="209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543" t="str">
        <f>IF(VLOOKUP(C24,Tabel_P_Ruang,4*$AH$4,0)&lt;&gt;0,VLOOKUP(C24,Tabel_P_Ruang,4*$AH$4,0),"")</f>
        <v>NUR FADHILAH</v>
      </c>
      <c r="D33" s="543"/>
      <c r="E33" s="543"/>
      <c r="F33" s="543"/>
      <c r="G33" s="543"/>
      <c r="H33" s="543"/>
      <c r="I33" s="543"/>
      <c r="J33" s="543" t="str">
        <f>IF(VLOOKUP(J24,Tabel_P_Ruang,4*$AH$4,0)&lt;&gt;0,VLOOKUP(J24,Tabel_P_Ruang,4*$AH$4,0),"")</f>
        <v>NUR EVA NUGRAHA JENG PUTRI</v>
      </c>
      <c r="K33" s="543"/>
      <c r="L33" s="543"/>
      <c r="M33" s="543"/>
      <c r="N33" s="543"/>
      <c r="O33" s="543"/>
      <c r="P33" s="543"/>
      <c r="Q33" s="543" t="str">
        <f>IF(VLOOKUP(Q24,Tabel_P_Ruang,4*$AH$4,0)&lt;&gt;0,VLOOKUP(Q24,Tabel_P_Ruang,4*$AH$4,0),"")</f>
        <v>Alni Ainun Mahya</v>
      </c>
      <c r="R33" s="543"/>
      <c r="S33" s="543"/>
      <c r="T33" s="543"/>
      <c r="U33" s="543"/>
      <c r="V33" s="543"/>
      <c r="W33" s="543"/>
      <c r="X33" s="543" t="str">
        <f>IF(VLOOKUP(X24,Tabel_P_Ruang,4*$AH$4,0)&lt;&gt;0,VLOOKUP(X24,Tabel_P_Ruang,4*$AH$4,0),"")</f>
        <v>MUHAMMAD RIFAI</v>
      </c>
      <c r="Y33" s="543"/>
      <c r="Z33" s="543"/>
      <c r="AA33" s="543"/>
      <c r="AB33" s="543"/>
      <c r="AC33" s="543"/>
      <c r="AD33" s="543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234">
        <f>IF(Dt_Pemb_R!$C$6="Kanan ke Kiri",VALUE(MID($AH52,1,2)),VALUE(MID($AI52,1,2)))</f>
        <v>9</v>
      </c>
      <c r="D38" s="534"/>
      <c r="E38" s="535"/>
      <c r="F38" s="535"/>
      <c r="G38" s="535"/>
      <c r="H38" s="536"/>
      <c r="I38" s="209"/>
      <c r="J38" s="234">
        <f>IF(Dt_Pemb_R!$C$6="Kanan ke Kiri",VALUE(MID($AH52,3,2)),VALUE(MID($AI52,3,2)))</f>
        <v>10</v>
      </c>
      <c r="K38" s="534"/>
      <c r="L38" s="535"/>
      <c r="M38" s="535"/>
      <c r="N38" s="535"/>
      <c r="O38" s="536"/>
      <c r="P38" s="209"/>
      <c r="Q38" s="234">
        <f>IF(Dt_Pemb_R!$C$6="Kanan ke Kiri",VALUE(MID($AH52,5,2)),VALUE(MID($AI52,5,2)))</f>
        <v>11</v>
      </c>
      <c r="R38" s="534"/>
      <c r="S38" s="535"/>
      <c r="T38" s="535"/>
      <c r="U38" s="535"/>
      <c r="V38" s="536"/>
      <c r="W38" s="209"/>
      <c r="X38" s="234">
        <f>IF(Dt_Pemb_R!$C$6="Kanan ke Kiri",VALUE(MID($AH52,7,2)),VALUE(MID($AI52,7,2)))</f>
        <v>12</v>
      </c>
      <c r="Y38" s="534"/>
      <c r="Z38" s="535"/>
      <c r="AA38" s="535"/>
      <c r="AB38" s="535"/>
      <c r="AC38" s="536"/>
      <c r="AD38" s="209"/>
      <c r="AE38" s="209"/>
      <c r="AF38" s="228"/>
      <c r="AG38" s="243"/>
      <c r="AH38" s="242" t="s">
        <v>116</v>
      </c>
      <c r="AI38" s="242" t="s">
        <v>122</v>
      </c>
      <c r="AJ38" s="243"/>
    </row>
    <row r="39" spans="1:36" ht="11.25" customHeight="1" x14ac:dyDescent="0.3">
      <c r="A39" s="85"/>
      <c r="B39" s="209"/>
      <c r="C39" s="209"/>
      <c r="D39" s="537"/>
      <c r="E39" s="538"/>
      <c r="F39" s="538"/>
      <c r="G39" s="538"/>
      <c r="H39" s="539"/>
      <c r="I39" s="209"/>
      <c r="J39" s="209"/>
      <c r="K39" s="537"/>
      <c r="L39" s="538"/>
      <c r="M39" s="538"/>
      <c r="N39" s="538"/>
      <c r="O39" s="539"/>
      <c r="P39" s="209"/>
      <c r="Q39" s="209"/>
      <c r="R39" s="537"/>
      <c r="S39" s="538"/>
      <c r="T39" s="538"/>
      <c r="U39" s="538"/>
      <c r="V39" s="539"/>
      <c r="W39" s="209"/>
      <c r="X39" s="209"/>
      <c r="Y39" s="537"/>
      <c r="Z39" s="538"/>
      <c r="AA39" s="538"/>
      <c r="AB39" s="538"/>
      <c r="AC39" s="539"/>
      <c r="AD39" s="209"/>
      <c r="AE39" s="209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209"/>
      <c r="D40" s="537"/>
      <c r="E40" s="538"/>
      <c r="F40" s="538"/>
      <c r="G40" s="538"/>
      <c r="H40" s="539"/>
      <c r="I40" s="209"/>
      <c r="J40" s="209"/>
      <c r="K40" s="537"/>
      <c r="L40" s="538"/>
      <c r="M40" s="538"/>
      <c r="N40" s="538"/>
      <c r="O40" s="539"/>
      <c r="P40" s="209"/>
      <c r="Q40" s="209"/>
      <c r="R40" s="537"/>
      <c r="S40" s="538"/>
      <c r="T40" s="538"/>
      <c r="U40" s="538"/>
      <c r="V40" s="539"/>
      <c r="W40" s="209"/>
      <c r="X40" s="209"/>
      <c r="Y40" s="537"/>
      <c r="Z40" s="538"/>
      <c r="AA40" s="538"/>
      <c r="AB40" s="538"/>
      <c r="AC40" s="539"/>
      <c r="AD40" s="209"/>
      <c r="AE40" s="209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209"/>
      <c r="D41" s="537"/>
      <c r="E41" s="538"/>
      <c r="F41" s="538"/>
      <c r="G41" s="538"/>
      <c r="H41" s="539"/>
      <c r="I41" s="209"/>
      <c r="J41" s="209"/>
      <c r="K41" s="537"/>
      <c r="L41" s="538"/>
      <c r="M41" s="538"/>
      <c r="N41" s="538"/>
      <c r="O41" s="539"/>
      <c r="P41" s="209"/>
      <c r="Q41" s="209"/>
      <c r="R41" s="537"/>
      <c r="S41" s="538"/>
      <c r="T41" s="538"/>
      <c r="U41" s="538"/>
      <c r="V41" s="539"/>
      <c r="W41" s="209"/>
      <c r="X41" s="209"/>
      <c r="Y41" s="537"/>
      <c r="Z41" s="538"/>
      <c r="AA41" s="538"/>
      <c r="AB41" s="538"/>
      <c r="AC41" s="539"/>
      <c r="AD41" s="209"/>
      <c r="AE41" s="209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209"/>
      <c r="D42" s="537"/>
      <c r="E42" s="538"/>
      <c r="F42" s="538"/>
      <c r="G42" s="538"/>
      <c r="H42" s="539"/>
      <c r="I42" s="209"/>
      <c r="J42" s="209"/>
      <c r="K42" s="537"/>
      <c r="L42" s="538"/>
      <c r="M42" s="538"/>
      <c r="N42" s="538"/>
      <c r="O42" s="539"/>
      <c r="P42" s="209"/>
      <c r="Q42" s="209"/>
      <c r="R42" s="537"/>
      <c r="S42" s="538"/>
      <c r="T42" s="538"/>
      <c r="U42" s="538"/>
      <c r="V42" s="539"/>
      <c r="W42" s="209"/>
      <c r="X42" s="209"/>
      <c r="Y42" s="537"/>
      <c r="Z42" s="538"/>
      <c r="AA42" s="538"/>
      <c r="AB42" s="538"/>
      <c r="AC42" s="539"/>
      <c r="AD42" s="209"/>
      <c r="AE42" s="209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209"/>
      <c r="D43" s="537"/>
      <c r="E43" s="538"/>
      <c r="F43" s="538"/>
      <c r="G43" s="538"/>
      <c r="H43" s="539"/>
      <c r="I43" s="209"/>
      <c r="J43" s="209"/>
      <c r="K43" s="537"/>
      <c r="L43" s="538"/>
      <c r="M43" s="538"/>
      <c r="N43" s="538"/>
      <c r="O43" s="539"/>
      <c r="P43" s="209"/>
      <c r="Q43" s="209"/>
      <c r="R43" s="537"/>
      <c r="S43" s="538"/>
      <c r="T43" s="538"/>
      <c r="U43" s="538"/>
      <c r="V43" s="539"/>
      <c r="W43" s="209"/>
      <c r="X43" s="209"/>
      <c r="Y43" s="537"/>
      <c r="Z43" s="538"/>
      <c r="AA43" s="538"/>
      <c r="AB43" s="538"/>
      <c r="AC43" s="539"/>
      <c r="AD43" s="209"/>
      <c r="AE43" s="209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222"/>
      <c r="D44" s="537"/>
      <c r="E44" s="538"/>
      <c r="F44" s="538"/>
      <c r="G44" s="538"/>
      <c r="H44" s="539"/>
      <c r="I44" s="209"/>
      <c r="J44" s="222"/>
      <c r="K44" s="537"/>
      <c r="L44" s="538"/>
      <c r="M44" s="538"/>
      <c r="N44" s="538"/>
      <c r="O44" s="539"/>
      <c r="P44" s="209"/>
      <c r="Q44" s="222"/>
      <c r="R44" s="537"/>
      <c r="S44" s="538"/>
      <c r="T44" s="538"/>
      <c r="U44" s="538"/>
      <c r="V44" s="539"/>
      <c r="W44" s="209"/>
      <c r="X44" s="222"/>
      <c r="Y44" s="537"/>
      <c r="Z44" s="538"/>
      <c r="AA44" s="538"/>
      <c r="AB44" s="538"/>
      <c r="AC44" s="539"/>
      <c r="AD44" s="209"/>
      <c r="AE44" s="209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209"/>
      <c r="D45" s="540"/>
      <c r="E45" s="541"/>
      <c r="F45" s="541"/>
      <c r="G45" s="541"/>
      <c r="H45" s="542"/>
      <c r="I45" s="209"/>
      <c r="J45" s="209"/>
      <c r="K45" s="540"/>
      <c r="L45" s="541"/>
      <c r="M45" s="541"/>
      <c r="N45" s="541"/>
      <c r="O45" s="542"/>
      <c r="P45" s="209"/>
      <c r="Q45" s="209"/>
      <c r="R45" s="540"/>
      <c r="S45" s="541"/>
      <c r="T45" s="541"/>
      <c r="U45" s="541"/>
      <c r="V45" s="542"/>
      <c r="W45" s="209"/>
      <c r="X45" s="209"/>
      <c r="Y45" s="540"/>
      <c r="Z45" s="541"/>
      <c r="AA45" s="541"/>
      <c r="AB45" s="541"/>
      <c r="AC45" s="542"/>
      <c r="AD45" s="209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543" t="str">
        <f>IF(VLOOKUP(C38,Tabel_P_Ruang,4*$AH$4-1,0)&lt;&gt;0,VLOOKUP(C38,Tabel_P_Ruang,4*$AH$4-1,0),"")</f>
        <v>18</v>
      </c>
      <c r="D46" s="543"/>
      <c r="E46" s="543"/>
      <c r="F46" s="543"/>
      <c r="G46" s="543"/>
      <c r="H46" s="543"/>
      <c r="I46" s="543"/>
      <c r="J46" s="543" t="str">
        <f>IF(VLOOKUP(J38,Tabel_P_Ruang,4*$AH$4-1,0)&lt;&gt;0,VLOOKUP(J38,Tabel_P_Ruang,4*$AH$4-1,0),"")</f>
        <v/>
      </c>
      <c r="K46" s="543"/>
      <c r="L46" s="543"/>
      <c r="M46" s="543"/>
      <c r="N46" s="543"/>
      <c r="O46" s="543"/>
      <c r="P46" s="543"/>
      <c r="Q46" s="543" t="str">
        <f>IF(VLOOKUP(Q38,Tabel_P_Ruang,4*$AH$4-1,0)&lt;&gt;0,VLOOKUP(Q38,Tabel_P_Ruang,4*$AH$4-1,0),"")</f>
        <v/>
      </c>
      <c r="R46" s="543"/>
      <c r="S46" s="543"/>
      <c r="T46" s="543"/>
      <c r="U46" s="543"/>
      <c r="V46" s="543"/>
      <c r="W46" s="543"/>
      <c r="X46" s="543" t="str">
        <f>IF(VLOOKUP(X38,Tabel_P_Ruang,4*$AH$4-1,0)&lt;&gt;0,VLOOKUP(X38,Tabel_P_Ruang,4*$AH$4-1,0),"")</f>
        <v/>
      </c>
      <c r="Y46" s="543"/>
      <c r="Z46" s="543"/>
      <c r="AA46" s="543"/>
      <c r="AB46" s="543"/>
      <c r="AC46" s="543"/>
      <c r="AD46" s="543"/>
      <c r="AE46" s="209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543" t="str">
        <f>IF(VLOOKUP(C38,Tabel_P_Ruang,4*$AH$4,0)&lt;&gt;0,VLOOKUP(C38,Tabel_P_Ruang,4*$AH$4,0),"")</f>
        <v>IHTIFA</v>
      </c>
      <c r="D47" s="543"/>
      <c r="E47" s="543"/>
      <c r="F47" s="543"/>
      <c r="G47" s="543"/>
      <c r="H47" s="543"/>
      <c r="I47" s="543"/>
      <c r="J47" s="543" t="str">
        <f>IF(VLOOKUP(J38,Tabel_P_Ruang,4*$AH$4,0)&lt;&gt;0,VLOOKUP(J38,Tabel_P_Ruang,4*$AH$4,0),"")</f>
        <v/>
      </c>
      <c r="K47" s="543"/>
      <c r="L47" s="543"/>
      <c r="M47" s="543"/>
      <c r="N47" s="543"/>
      <c r="O47" s="543"/>
      <c r="P47" s="543"/>
      <c r="Q47" s="543" t="str">
        <f>IF(VLOOKUP(Q38,Tabel_P_Ruang,4*$AH$4,0)&lt;&gt;0,VLOOKUP(Q38,Tabel_P_Ruang,4*$AH$4,0),"")</f>
        <v/>
      </c>
      <c r="R47" s="543"/>
      <c r="S47" s="543"/>
      <c r="T47" s="543"/>
      <c r="U47" s="543"/>
      <c r="V47" s="543"/>
      <c r="W47" s="543"/>
      <c r="X47" s="543" t="str">
        <f>IF(VLOOKUP(X38,Tabel_P_Ruang,4*$AH$4,0)&lt;&gt;0,VLOOKUP(X38,Tabel_P_Ruang,4*$AH$4,0),"")</f>
        <v/>
      </c>
      <c r="Y47" s="543"/>
      <c r="Z47" s="543"/>
      <c r="AA47" s="543"/>
      <c r="AB47" s="543"/>
      <c r="AC47" s="543"/>
      <c r="AD47" s="543"/>
      <c r="AE47" s="209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09"/>
      <c r="AE50" s="209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209"/>
      <c r="D51" s="209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09"/>
      <c r="P51" s="209"/>
      <c r="Q51" s="209"/>
      <c r="R51" s="209"/>
      <c r="S51" s="209"/>
      <c r="T51" s="209"/>
      <c r="U51" s="209"/>
      <c r="V51" s="209"/>
      <c r="W51" s="209"/>
      <c r="X51" s="209"/>
      <c r="Y51" s="209"/>
      <c r="Z51" s="209"/>
      <c r="AA51" s="209"/>
      <c r="AB51" s="209"/>
      <c r="AC51" s="209"/>
      <c r="AD51" s="209"/>
      <c r="AE51" s="209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234">
        <f>IF(Dt_Pemb_R!$C$6="Kanan ke Kiri",VALUE(MID($AH66,1,2)),VALUE(MID($AI66,1,2)))</f>
        <v>16</v>
      </c>
      <c r="D52" s="534"/>
      <c r="E52" s="535"/>
      <c r="F52" s="535"/>
      <c r="G52" s="535"/>
      <c r="H52" s="536"/>
      <c r="I52" s="209"/>
      <c r="J52" s="234">
        <f>IF(Dt_Pemb_R!$C$6="Kanan ke Kiri",VALUE(MID($AH66,3,2)),VALUE(MID($AI66,3,2)))</f>
        <v>15</v>
      </c>
      <c r="K52" s="534"/>
      <c r="L52" s="535"/>
      <c r="M52" s="535"/>
      <c r="N52" s="535"/>
      <c r="O52" s="536"/>
      <c r="P52" s="209"/>
      <c r="Q52" s="234">
        <f>IF(Dt_Pemb_R!$C$6="Kanan ke Kiri",VALUE(MID($AH66,5,2)),VALUE(MID($AI66,5,2)))</f>
        <v>14</v>
      </c>
      <c r="R52" s="534"/>
      <c r="S52" s="535"/>
      <c r="T52" s="535"/>
      <c r="U52" s="535"/>
      <c r="V52" s="536"/>
      <c r="W52" s="209"/>
      <c r="X52" s="234">
        <f>IF(Dt_Pemb_R!$C$6="Kanan ke Kiri",VALUE(MID($AH66,7,2)),VALUE(MID($AI66,7,2)))</f>
        <v>13</v>
      </c>
      <c r="Y52" s="534"/>
      <c r="Z52" s="535"/>
      <c r="AA52" s="535"/>
      <c r="AB52" s="535"/>
      <c r="AC52" s="536"/>
      <c r="AD52" s="209"/>
      <c r="AE52" s="209"/>
      <c r="AF52" s="228"/>
      <c r="AG52" s="243"/>
      <c r="AH52" s="242" t="s">
        <v>117</v>
      </c>
      <c r="AI52" s="242" t="s">
        <v>123</v>
      </c>
      <c r="AJ52" s="243"/>
    </row>
    <row r="53" spans="1:36" ht="11.25" customHeight="1" x14ac:dyDescent="0.3">
      <c r="A53" s="85"/>
      <c r="B53" s="209"/>
      <c r="C53" s="209"/>
      <c r="D53" s="537"/>
      <c r="E53" s="538"/>
      <c r="F53" s="538"/>
      <c r="G53" s="538"/>
      <c r="H53" s="539"/>
      <c r="I53" s="209"/>
      <c r="J53" s="209"/>
      <c r="K53" s="537"/>
      <c r="L53" s="538"/>
      <c r="M53" s="538"/>
      <c r="N53" s="538"/>
      <c r="O53" s="539"/>
      <c r="P53" s="209"/>
      <c r="Q53" s="209"/>
      <c r="R53" s="537"/>
      <c r="S53" s="538"/>
      <c r="T53" s="538"/>
      <c r="U53" s="538"/>
      <c r="V53" s="539"/>
      <c r="W53" s="209"/>
      <c r="X53" s="209"/>
      <c r="Y53" s="537"/>
      <c r="Z53" s="538"/>
      <c r="AA53" s="538"/>
      <c r="AB53" s="538"/>
      <c r="AC53" s="539"/>
      <c r="AD53" s="209"/>
      <c r="AE53" s="209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209"/>
      <c r="D54" s="537"/>
      <c r="E54" s="538"/>
      <c r="F54" s="538"/>
      <c r="G54" s="538"/>
      <c r="H54" s="539"/>
      <c r="I54" s="209"/>
      <c r="J54" s="209"/>
      <c r="K54" s="537"/>
      <c r="L54" s="538"/>
      <c r="M54" s="538"/>
      <c r="N54" s="538"/>
      <c r="O54" s="539"/>
      <c r="P54" s="209"/>
      <c r="Q54" s="209"/>
      <c r="R54" s="537"/>
      <c r="S54" s="538"/>
      <c r="T54" s="538"/>
      <c r="U54" s="538"/>
      <c r="V54" s="539"/>
      <c r="W54" s="209"/>
      <c r="X54" s="209"/>
      <c r="Y54" s="537"/>
      <c r="Z54" s="538"/>
      <c r="AA54" s="538"/>
      <c r="AB54" s="538"/>
      <c r="AC54" s="539"/>
      <c r="AD54" s="209"/>
      <c r="AE54" s="209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209"/>
      <c r="D55" s="537"/>
      <c r="E55" s="538"/>
      <c r="F55" s="538"/>
      <c r="G55" s="538"/>
      <c r="H55" s="539"/>
      <c r="I55" s="209"/>
      <c r="J55" s="209"/>
      <c r="K55" s="537"/>
      <c r="L55" s="538"/>
      <c r="M55" s="538"/>
      <c r="N55" s="538"/>
      <c r="O55" s="539"/>
      <c r="P55" s="209"/>
      <c r="Q55" s="209"/>
      <c r="R55" s="537"/>
      <c r="S55" s="538"/>
      <c r="T55" s="538"/>
      <c r="U55" s="538"/>
      <c r="V55" s="539"/>
      <c r="W55" s="209"/>
      <c r="X55" s="209"/>
      <c r="Y55" s="537"/>
      <c r="Z55" s="538"/>
      <c r="AA55" s="538"/>
      <c r="AB55" s="538"/>
      <c r="AC55" s="539"/>
      <c r="AD55" s="209"/>
      <c r="AE55" s="209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209"/>
      <c r="D56" s="537"/>
      <c r="E56" s="538"/>
      <c r="F56" s="538"/>
      <c r="G56" s="538"/>
      <c r="H56" s="539"/>
      <c r="I56" s="209"/>
      <c r="J56" s="209"/>
      <c r="K56" s="537"/>
      <c r="L56" s="538"/>
      <c r="M56" s="538"/>
      <c r="N56" s="538"/>
      <c r="O56" s="539"/>
      <c r="P56" s="209"/>
      <c r="Q56" s="209"/>
      <c r="R56" s="537"/>
      <c r="S56" s="538"/>
      <c r="T56" s="538"/>
      <c r="U56" s="538"/>
      <c r="V56" s="539"/>
      <c r="W56" s="209"/>
      <c r="X56" s="209"/>
      <c r="Y56" s="537"/>
      <c r="Z56" s="538"/>
      <c r="AA56" s="538"/>
      <c r="AB56" s="538"/>
      <c r="AC56" s="539"/>
      <c r="AD56" s="209"/>
      <c r="AE56" s="209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209"/>
      <c r="D57" s="537"/>
      <c r="E57" s="538"/>
      <c r="F57" s="538"/>
      <c r="G57" s="538"/>
      <c r="H57" s="539"/>
      <c r="I57" s="209"/>
      <c r="J57" s="209"/>
      <c r="K57" s="537"/>
      <c r="L57" s="538"/>
      <c r="M57" s="538"/>
      <c r="N57" s="538"/>
      <c r="O57" s="539"/>
      <c r="P57" s="209"/>
      <c r="Q57" s="209"/>
      <c r="R57" s="537"/>
      <c r="S57" s="538"/>
      <c r="T57" s="538"/>
      <c r="U57" s="538"/>
      <c r="V57" s="539"/>
      <c r="W57" s="209"/>
      <c r="X57" s="209"/>
      <c r="Y57" s="537"/>
      <c r="Z57" s="538"/>
      <c r="AA57" s="538"/>
      <c r="AB57" s="538"/>
      <c r="AC57" s="539"/>
      <c r="AD57" s="209"/>
      <c r="AE57" s="209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09"/>
      <c r="C58" s="222"/>
      <c r="D58" s="537"/>
      <c r="E58" s="538"/>
      <c r="F58" s="538"/>
      <c r="G58" s="538"/>
      <c r="H58" s="539"/>
      <c r="I58" s="209"/>
      <c r="J58" s="222"/>
      <c r="K58" s="537"/>
      <c r="L58" s="538"/>
      <c r="M58" s="538"/>
      <c r="N58" s="538"/>
      <c r="O58" s="539"/>
      <c r="P58" s="209"/>
      <c r="Q58" s="222"/>
      <c r="R58" s="537"/>
      <c r="S58" s="538"/>
      <c r="T58" s="538"/>
      <c r="U58" s="538"/>
      <c r="V58" s="539"/>
      <c r="W58" s="209"/>
      <c r="X58" s="222"/>
      <c r="Y58" s="537"/>
      <c r="Z58" s="538"/>
      <c r="AA58" s="538"/>
      <c r="AB58" s="538"/>
      <c r="AC58" s="539"/>
      <c r="AD58" s="209"/>
      <c r="AE58" s="209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209"/>
      <c r="D59" s="540"/>
      <c r="E59" s="541"/>
      <c r="F59" s="541"/>
      <c r="G59" s="541"/>
      <c r="H59" s="542"/>
      <c r="I59" s="209"/>
      <c r="J59" s="209"/>
      <c r="K59" s="540"/>
      <c r="L59" s="541"/>
      <c r="M59" s="541"/>
      <c r="N59" s="541"/>
      <c r="O59" s="542"/>
      <c r="P59" s="209"/>
      <c r="Q59" s="209"/>
      <c r="R59" s="540"/>
      <c r="S59" s="541"/>
      <c r="T59" s="541"/>
      <c r="U59" s="541"/>
      <c r="V59" s="542"/>
      <c r="W59" s="209"/>
      <c r="X59" s="209"/>
      <c r="Y59" s="540"/>
      <c r="Z59" s="541"/>
      <c r="AA59" s="541"/>
      <c r="AB59" s="541"/>
      <c r="AC59" s="542"/>
      <c r="AD59" s="209"/>
      <c r="AE59" s="209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543" t="str">
        <f>IF(VLOOKUP(C52,Tabel_P_Ruang,4*$AH$4-1,0)&lt;&gt;0,VLOOKUP(C52,Tabel_P_Ruang,4*$AH$4-1,0),"")</f>
        <v/>
      </c>
      <c r="D60" s="543"/>
      <c r="E60" s="543"/>
      <c r="F60" s="543"/>
      <c r="G60" s="543"/>
      <c r="H60" s="543"/>
      <c r="I60" s="543"/>
      <c r="J60" s="543" t="str">
        <f>IF(VLOOKUP(J52,Tabel_P_Ruang,4*$AH$4-1,0)&lt;&gt;0,VLOOKUP(J52,Tabel_P_Ruang,4*$AH$4-1,0),"")</f>
        <v/>
      </c>
      <c r="K60" s="543"/>
      <c r="L60" s="543"/>
      <c r="M60" s="543"/>
      <c r="N60" s="543"/>
      <c r="O60" s="543"/>
      <c r="P60" s="543"/>
      <c r="Q60" s="543" t="str">
        <f>IF(VLOOKUP(Q52,Tabel_P_Ruang,4*$AH$4-1,0)&lt;&gt;0,VLOOKUP(Q52,Tabel_P_Ruang,4*$AH$4-1,0),"")</f>
        <v/>
      </c>
      <c r="R60" s="543"/>
      <c r="S60" s="543"/>
      <c r="T60" s="543"/>
      <c r="U60" s="543"/>
      <c r="V60" s="543"/>
      <c r="W60" s="543"/>
      <c r="X60" s="543" t="str">
        <f>IF(VLOOKUP(X52,Tabel_P_Ruang,4*$AH$4-1,0)&lt;&gt;0,VLOOKUP(X52,Tabel_P_Ruang,4*$AH$4-1,0),"")</f>
        <v/>
      </c>
      <c r="Y60" s="543"/>
      <c r="Z60" s="543"/>
      <c r="AA60" s="543"/>
      <c r="AB60" s="543"/>
      <c r="AC60" s="543"/>
      <c r="AD60" s="543"/>
      <c r="AE60" s="209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543" t="str">
        <f>IF(VLOOKUP(C52,Tabel_P_Ruang,4*$AH$4,0)&lt;&gt;0,VLOOKUP(C52,Tabel_P_Ruang,4*$AH$4,0),"")</f>
        <v/>
      </c>
      <c r="D61" s="543"/>
      <c r="E61" s="543"/>
      <c r="F61" s="543"/>
      <c r="G61" s="543"/>
      <c r="H61" s="543"/>
      <c r="I61" s="543"/>
      <c r="J61" s="543" t="str">
        <f>IF(VLOOKUP(J52,Tabel_P_Ruang,4*$AH$4,0)&lt;&gt;0,VLOOKUP(J52,Tabel_P_Ruang,4*$AH$4,0),"")</f>
        <v/>
      </c>
      <c r="K61" s="543"/>
      <c r="L61" s="543"/>
      <c r="M61" s="543"/>
      <c r="N61" s="543"/>
      <c r="O61" s="543"/>
      <c r="P61" s="543"/>
      <c r="Q61" s="543" t="str">
        <f>IF(VLOOKUP(Q52,Tabel_P_Ruang,4*$AH$4,0)&lt;&gt;0,VLOOKUP(Q52,Tabel_P_Ruang,4*$AH$4,0),"")</f>
        <v/>
      </c>
      <c r="R61" s="543"/>
      <c r="S61" s="543"/>
      <c r="T61" s="543"/>
      <c r="U61" s="543"/>
      <c r="V61" s="543"/>
      <c r="W61" s="543"/>
      <c r="X61" s="543" t="str">
        <f>IF(VLOOKUP(X52,Tabel_P_Ruang,4*$AH$4,0)&lt;&gt;0,VLOOKUP(X52,Tabel_P_Ruang,4*$AH$4,0),"")</f>
        <v/>
      </c>
      <c r="Y61" s="543"/>
      <c r="Z61" s="543"/>
      <c r="AA61" s="543"/>
      <c r="AB61" s="543"/>
      <c r="AC61" s="543"/>
      <c r="AD61" s="543"/>
      <c r="AE61" s="209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209"/>
      <c r="D62" s="209"/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2" t="s">
        <v>118</v>
      </c>
      <c r="AI66" s="242" t="s">
        <v>124</v>
      </c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52">
    <mergeCell ref="C61:I61"/>
    <mergeCell ref="J61:P61"/>
    <mergeCell ref="Q61:W61"/>
    <mergeCell ref="X61:AD61"/>
    <mergeCell ref="D52:H59"/>
    <mergeCell ref="K52:O59"/>
    <mergeCell ref="R52:V59"/>
    <mergeCell ref="Y52:AC59"/>
    <mergeCell ref="C60:I60"/>
    <mergeCell ref="J60:P60"/>
    <mergeCell ref="Q60:W60"/>
    <mergeCell ref="X60:AD60"/>
    <mergeCell ref="C46:I46"/>
    <mergeCell ref="J46:P46"/>
    <mergeCell ref="Q46:W46"/>
    <mergeCell ref="X46:AD46"/>
    <mergeCell ref="C47:I47"/>
    <mergeCell ref="J47:P47"/>
    <mergeCell ref="Q47:W47"/>
    <mergeCell ref="X47:AD47"/>
    <mergeCell ref="C33:I33"/>
    <mergeCell ref="J33:P33"/>
    <mergeCell ref="Q33:W33"/>
    <mergeCell ref="X33:AD33"/>
    <mergeCell ref="D38:H45"/>
    <mergeCell ref="K38:O45"/>
    <mergeCell ref="R38:V45"/>
    <mergeCell ref="Y38:AC45"/>
    <mergeCell ref="D24:H31"/>
    <mergeCell ref="K24:O31"/>
    <mergeCell ref="R24:V31"/>
    <mergeCell ref="Y24:AC31"/>
    <mergeCell ref="C32:I32"/>
    <mergeCell ref="J32:P32"/>
    <mergeCell ref="Q32:W32"/>
    <mergeCell ref="X32:AD32"/>
    <mergeCell ref="C19:I19"/>
    <mergeCell ref="K10:O17"/>
    <mergeCell ref="R10:V17"/>
    <mergeCell ref="Y10:AC17"/>
    <mergeCell ref="J18:P18"/>
    <mergeCell ref="Q18:W18"/>
    <mergeCell ref="X18:AD18"/>
    <mergeCell ref="J19:P19"/>
    <mergeCell ref="Q19:W19"/>
    <mergeCell ref="X19:AD19"/>
    <mergeCell ref="C18:I18"/>
    <mergeCell ref="A1:AF1"/>
    <mergeCell ref="A2:AF2"/>
    <mergeCell ref="AH4:AH7"/>
    <mergeCell ref="N6:S8"/>
    <mergeCell ref="D10:H17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pageSetUpPr fitToPage="1"/>
  </sheetPr>
  <dimension ref="A1:AJ68"/>
  <sheetViews>
    <sheetView showRowColHeaders="0" workbookViewId="0">
      <selection activeCell="R54" sqref="R54:V61"/>
    </sheetView>
  </sheetViews>
  <sheetFormatPr defaultColWidth="0" defaultRowHeight="15" customHeight="1" zeroHeight="1" x14ac:dyDescent="0.3"/>
  <cols>
    <col min="1" max="1" width="1.6640625" style="206" customWidth="1"/>
    <col min="2" max="31" width="3.10937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39" hidden="1"/>
  </cols>
  <sheetData>
    <row r="1" spans="1:36" s="206" customFormat="1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s="206" customFormat="1" ht="30" x14ac:dyDescent="0.5">
      <c r="A2" s="530" t="str">
        <f>"RUANG " &amp; AH4</f>
        <v>RUANG 3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s="206" customForma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s="206" customFormat="1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3</v>
      </c>
      <c r="AI4" s="68"/>
      <c r="AJ4" s="68"/>
    </row>
    <row r="5" spans="1:36" s="206" customFormat="1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s="206" customFormat="1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s="206" customFormat="1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s="206" customFormat="1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s="206" customFormat="1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s="206" customFormat="1" ht="11.25" customHeight="1" x14ac:dyDescent="0.3">
      <c r="A10" s="85"/>
      <c r="B10" s="209"/>
      <c r="C10" s="371">
        <f>IF(Dt_Pemb_R!$C$6="Kanan ke Kiri",VALUE(MID($AH24,1,2)),VALUE(MID($AI24,1,2)))</f>
        <v>1</v>
      </c>
      <c r="D10" s="554">
        <v>43</v>
      </c>
      <c r="E10" s="555"/>
      <c r="F10" s="555"/>
      <c r="G10" s="555"/>
      <c r="H10" s="556"/>
      <c r="I10" s="372"/>
      <c r="J10" s="371">
        <f>IF(Dt_Pemb_R!$C$6="Kanan ke Kiri",VALUE(MID($AH24,3,2)),VALUE(MID($AI24,3,2)))</f>
        <v>2</v>
      </c>
      <c r="K10" s="554">
        <v>42</v>
      </c>
      <c r="L10" s="555"/>
      <c r="M10" s="555"/>
      <c r="N10" s="555"/>
      <c r="O10" s="556"/>
      <c r="P10" s="372"/>
      <c r="Q10" s="371">
        <f>IF(Dt_Pemb_R!$C$6="Kanan ke Kiri",VALUE(MID($AH24,5,2)),VALUE(MID($AI24,5,2)))</f>
        <v>3</v>
      </c>
      <c r="R10" s="554">
        <v>41</v>
      </c>
      <c r="S10" s="555"/>
      <c r="T10" s="555"/>
      <c r="U10" s="555"/>
      <c r="V10" s="556"/>
      <c r="W10" s="372"/>
      <c r="X10" s="371">
        <f>IF(Dt_Pemb_R!$C$6="Kanan ke Kiri",VALUE(MID($AH24,7,2)),VALUE(MID($AI24,7,2)))</f>
        <v>4</v>
      </c>
      <c r="Y10" s="554">
        <v>44</v>
      </c>
      <c r="Z10" s="555"/>
      <c r="AA10" s="555"/>
      <c r="AB10" s="555"/>
      <c r="AC10" s="556"/>
      <c r="AD10" s="372"/>
      <c r="AE10" s="209"/>
      <c r="AF10" s="228"/>
      <c r="AG10" s="68"/>
      <c r="AH10" s="68"/>
      <c r="AI10" s="68"/>
      <c r="AJ10" s="68"/>
    </row>
    <row r="11" spans="1:36" s="206" customFormat="1" ht="11.25" customHeight="1" x14ac:dyDescent="0.3">
      <c r="A11" s="85"/>
      <c r="B11" s="209"/>
      <c r="C11" s="372"/>
      <c r="D11" s="557"/>
      <c r="E11" s="558"/>
      <c r="F11" s="558"/>
      <c r="G11" s="558"/>
      <c r="H11" s="559"/>
      <c r="I11" s="372"/>
      <c r="J11" s="372"/>
      <c r="K11" s="557"/>
      <c r="L11" s="558"/>
      <c r="M11" s="558"/>
      <c r="N11" s="558"/>
      <c r="O11" s="559"/>
      <c r="P11" s="372"/>
      <c r="Q11" s="372"/>
      <c r="R11" s="557"/>
      <c r="S11" s="558"/>
      <c r="T11" s="558"/>
      <c r="U11" s="558"/>
      <c r="V11" s="559"/>
      <c r="W11" s="372"/>
      <c r="X11" s="372"/>
      <c r="Y11" s="557"/>
      <c r="Z11" s="558"/>
      <c r="AA11" s="558"/>
      <c r="AB11" s="558"/>
      <c r="AC11" s="559"/>
      <c r="AD11" s="372"/>
      <c r="AE11" s="209"/>
      <c r="AF11" s="228"/>
      <c r="AG11" s="68"/>
      <c r="AH11" s="68"/>
      <c r="AI11" s="68"/>
      <c r="AJ11" s="68"/>
    </row>
    <row r="12" spans="1:36" s="206" customFormat="1" ht="11.25" customHeight="1" x14ac:dyDescent="0.3">
      <c r="A12" s="85"/>
      <c r="B12" s="209"/>
      <c r="C12" s="372"/>
      <c r="D12" s="557"/>
      <c r="E12" s="558"/>
      <c r="F12" s="558"/>
      <c r="G12" s="558"/>
      <c r="H12" s="559"/>
      <c r="I12" s="372"/>
      <c r="J12" s="372"/>
      <c r="K12" s="557"/>
      <c r="L12" s="558"/>
      <c r="M12" s="558"/>
      <c r="N12" s="558"/>
      <c r="O12" s="559"/>
      <c r="P12" s="372"/>
      <c r="Q12" s="372"/>
      <c r="R12" s="557"/>
      <c r="S12" s="558"/>
      <c r="T12" s="558"/>
      <c r="U12" s="558"/>
      <c r="V12" s="559"/>
      <c r="W12" s="372"/>
      <c r="X12" s="372"/>
      <c r="Y12" s="557"/>
      <c r="Z12" s="558"/>
      <c r="AA12" s="558"/>
      <c r="AB12" s="558"/>
      <c r="AC12" s="559"/>
      <c r="AD12" s="372"/>
      <c r="AE12" s="209"/>
      <c r="AF12" s="228"/>
      <c r="AG12" s="68"/>
      <c r="AH12" s="68"/>
      <c r="AI12" s="68"/>
      <c r="AJ12" s="68"/>
    </row>
    <row r="13" spans="1:36" s="206" customFormat="1" ht="11.25" customHeight="1" x14ac:dyDescent="0.3">
      <c r="A13" s="85"/>
      <c r="B13" s="209"/>
      <c r="C13" s="372"/>
      <c r="D13" s="557"/>
      <c r="E13" s="558"/>
      <c r="F13" s="558"/>
      <c r="G13" s="558"/>
      <c r="H13" s="559"/>
      <c r="I13" s="372"/>
      <c r="J13" s="372"/>
      <c r="K13" s="557"/>
      <c r="L13" s="558"/>
      <c r="M13" s="558"/>
      <c r="N13" s="558"/>
      <c r="O13" s="559"/>
      <c r="P13" s="372"/>
      <c r="Q13" s="372"/>
      <c r="R13" s="557"/>
      <c r="S13" s="558"/>
      <c r="T13" s="558"/>
      <c r="U13" s="558"/>
      <c r="V13" s="559"/>
      <c r="W13" s="372"/>
      <c r="X13" s="372"/>
      <c r="Y13" s="557"/>
      <c r="Z13" s="558"/>
      <c r="AA13" s="558"/>
      <c r="AB13" s="558"/>
      <c r="AC13" s="559"/>
      <c r="AD13" s="372"/>
      <c r="AE13" s="209"/>
      <c r="AF13" s="228"/>
      <c r="AG13" s="68"/>
      <c r="AH13" s="68"/>
      <c r="AI13" s="68"/>
      <c r="AJ13" s="68"/>
    </row>
    <row r="14" spans="1:36" s="206" customFormat="1" ht="11.25" customHeight="1" x14ac:dyDescent="0.3">
      <c r="A14" s="85"/>
      <c r="B14" s="209"/>
      <c r="C14" s="372"/>
      <c r="D14" s="557"/>
      <c r="E14" s="558"/>
      <c r="F14" s="558"/>
      <c r="G14" s="558"/>
      <c r="H14" s="559"/>
      <c r="I14" s="372"/>
      <c r="J14" s="372"/>
      <c r="K14" s="557"/>
      <c r="L14" s="558"/>
      <c r="M14" s="558"/>
      <c r="N14" s="558"/>
      <c r="O14" s="559"/>
      <c r="P14" s="372"/>
      <c r="Q14" s="372"/>
      <c r="R14" s="557"/>
      <c r="S14" s="558"/>
      <c r="T14" s="558"/>
      <c r="U14" s="558"/>
      <c r="V14" s="559"/>
      <c r="W14" s="372"/>
      <c r="X14" s="372"/>
      <c r="Y14" s="557"/>
      <c r="Z14" s="558"/>
      <c r="AA14" s="558"/>
      <c r="AB14" s="558"/>
      <c r="AC14" s="559"/>
      <c r="AD14" s="372"/>
      <c r="AE14" s="209"/>
      <c r="AF14" s="228"/>
      <c r="AG14" s="68"/>
      <c r="AH14" s="68"/>
      <c r="AI14" s="68"/>
      <c r="AJ14" s="68"/>
    </row>
    <row r="15" spans="1:36" s="206" customFormat="1" ht="11.25" customHeight="1" x14ac:dyDescent="0.3">
      <c r="A15" s="85"/>
      <c r="B15" s="209"/>
      <c r="C15" s="372"/>
      <c r="D15" s="557"/>
      <c r="E15" s="558"/>
      <c r="F15" s="558"/>
      <c r="G15" s="558"/>
      <c r="H15" s="559"/>
      <c r="I15" s="372"/>
      <c r="J15" s="372"/>
      <c r="K15" s="557"/>
      <c r="L15" s="558"/>
      <c r="M15" s="558"/>
      <c r="N15" s="558"/>
      <c r="O15" s="559"/>
      <c r="P15" s="372"/>
      <c r="Q15" s="372"/>
      <c r="R15" s="557"/>
      <c r="S15" s="558"/>
      <c r="T15" s="558"/>
      <c r="U15" s="558"/>
      <c r="V15" s="559"/>
      <c r="W15" s="372"/>
      <c r="X15" s="372"/>
      <c r="Y15" s="557"/>
      <c r="Z15" s="558"/>
      <c r="AA15" s="558"/>
      <c r="AB15" s="558"/>
      <c r="AC15" s="559"/>
      <c r="AD15" s="372"/>
      <c r="AE15" s="209"/>
      <c r="AF15" s="228"/>
      <c r="AG15" s="68"/>
      <c r="AH15" s="68"/>
      <c r="AI15" s="68"/>
      <c r="AJ15" s="68"/>
    </row>
    <row r="16" spans="1:36" s="206" customFormat="1" ht="11.25" customHeight="1" x14ac:dyDescent="0.3">
      <c r="A16" s="85"/>
      <c r="B16" s="222"/>
      <c r="C16" s="372"/>
      <c r="D16" s="557"/>
      <c r="E16" s="558"/>
      <c r="F16" s="558"/>
      <c r="G16" s="558"/>
      <c r="H16" s="559"/>
      <c r="I16" s="372"/>
      <c r="J16" s="372"/>
      <c r="K16" s="557"/>
      <c r="L16" s="558"/>
      <c r="M16" s="558"/>
      <c r="N16" s="558"/>
      <c r="O16" s="559"/>
      <c r="P16" s="372"/>
      <c r="Q16" s="372"/>
      <c r="R16" s="557"/>
      <c r="S16" s="558"/>
      <c r="T16" s="558"/>
      <c r="U16" s="558"/>
      <c r="V16" s="559"/>
      <c r="W16" s="372"/>
      <c r="X16" s="372"/>
      <c r="Y16" s="557"/>
      <c r="Z16" s="558"/>
      <c r="AA16" s="558"/>
      <c r="AB16" s="558"/>
      <c r="AC16" s="559"/>
      <c r="AD16" s="372"/>
      <c r="AE16" s="209"/>
      <c r="AF16" s="228"/>
      <c r="AG16" s="68"/>
      <c r="AH16" s="68"/>
      <c r="AI16" s="68"/>
      <c r="AJ16" s="68"/>
    </row>
    <row r="17" spans="1:36" s="206" customFormat="1" ht="11.25" customHeight="1" x14ac:dyDescent="0.3">
      <c r="A17" s="85"/>
      <c r="B17" s="209"/>
      <c r="C17" s="372"/>
      <c r="D17" s="560"/>
      <c r="E17" s="561"/>
      <c r="F17" s="561"/>
      <c r="G17" s="561"/>
      <c r="H17" s="562"/>
      <c r="I17" s="372"/>
      <c r="J17" s="372"/>
      <c r="K17" s="560"/>
      <c r="L17" s="561"/>
      <c r="M17" s="561"/>
      <c r="N17" s="561"/>
      <c r="O17" s="562"/>
      <c r="P17" s="372"/>
      <c r="Q17" s="372"/>
      <c r="R17" s="560"/>
      <c r="S17" s="561"/>
      <c r="T17" s="561"/>
      <c r="U17" s="561"/>
      <c r="V17" s="562"/>
      <c r="W17" s="372"/>
      <c r="X17" s="372"/>
      <c r="Y17" s="560"/>
      <c r="Z17" s="561"/>
      <c r="AA17" s="561"/>
      <c r="AB17" s="561"/>
      <c r="AC17" s="562"/>
      <c r="AD17" s="372"/>
      <c r="AE17" s="209"/>
      <c r="AF17" s="228"/>
      <c r="AG17" s="210"/>
      <c r="AH17" s="104"/>
      <c r="AI17" s="104"/>
      <c r="AJ17" s="104"/>
    </row>
    <row r="18" spans="1:36" s="206" customFormat="1" ht="11.25" customHeight="1" x14ac:dyDescent="0.3">
      <c r="A18" s="85"/>
      <c r="B18" s="209"/>
      <c r="C18" s="563" t="str">
        <f>IF(VLOOKUP(C10,Tabel_P_Ruang,4*$AH$4-1,0)&lt;&gt;0,VLOOKUP(C10,Tabel_P_Ruang,4*$AH$4-1,0),"")</f>
        <v>23</v>
      </c>
      <c r="D18" s="563"/>
      <c r="E18" s="563"/>
      <c r="F18" s="563"/>
      <c r="G18" s="563"/>
      <c r="H18" s="563"/>
      <c r="I18" s="563"/>
      <c r="J18" s="563" t="str">
        <f>IF(VLOOKUP(J10,Tabel_P_Ruang,4*$AH$4-1,0)&lt;&gt;0,VLOOKUP(J10,Tabel_P_Ruang,4*$AH$4-1,0),"")</f>
        <v>11</v>
      </c>
      <c r="K18" s="563"/>
      <c r="L18" s="563"/>
      <c r="M18" s="563"/>
      <c r="N18" s="563"/>
      <c r="O18" s="563"/>
      <c r="P18" s="563"/>
      <c r="Q18" s="563" t="str">
        <f>IF(VLOOKUP(Q10,Tabel_P_Ruang,4*$AH$4-1,0)&lt;&gt;0,VLOOKUP(Q10,Tabel_P_Ruang,4*$AH$4-1,0),"")</f>
        <v>15</v>
      </c>
      <c r="R18" s="563"/>
      <c r="S18" s="563"/>
      <c r="T18" s="563"/>
      <c r="U18" s="563"/>
      <c r="V18" s="563"/>
      <c r="W18" s="563"/>
      <c r="X18" s="563" t="str">
        <f>IF(VLOOKUP(X10,Tabel_P_Ruang,4*$AH$4-1,0)&lt;&gt;0,VLOOKUP(X10,Tabel_P_Ruang,4*$AH$4-1,0),"")</f>
        <v>7</v>
      </c>
      <c r="Y18" s="563"/>
      <c r="Z18" s="563"/>
      <c r="AA18" s="563"/>
      <c r="AB18" s="563"/>
      <c r="AC18" s="563"/>
      <c r="AD18" s="563"/>
      <c r="AE18" s="209"/>
      <c r="AF18" s="228"/>
      <c r="AG18" s="68"/>
      <c r="AH18" s="68"/>
      <c r="AI18" s="68"/>
      <c r="AJ18" s="68"/>
    </row>
    <row r="19" spans="1:36" s="206" customFormat="1" ht="11.25" customHeight="1" x14ac:dyDescent="0.3">
      <c r="A19" s="85"/>
      <c r="B19" s="209"/>
      <c r="C19" s="563" t="str">
        <f>IF(VLOOKUP(C10,Tabel_P_Ruang,4*$AH$4,0)&lt;&gt;0,VLOOKUP(C10,Tabel_P_Ruang,4*$AH$4,0),"")</f>
        <v>M. FAUSAN</v>
      </c>
      <c r="D19" s="563"/>
      <c r="E19" s="563"/>
      <c r="F19" s="563"/>
      <c r="G19" s="563"/>
      <c r="H19" s="563"/>
      <c r="I19" s="563"/>
      <c r="J19" s="563" t="str">
        <f>IF(VLOOKUP(J10,Tabel_P_Ruang,4*$AH$4,0)&lt;&gt;0,VLOOKUP(J10,Tabel_P_Ruang,4*$AH$4,0),"")</f>
        <v>ULFA RAMADHANI</v>
      </c>
      <c r="K19" s="563"/>
      <c r="L19" s="563"/>
      <c r="M19" s="563"/>
      <c r="N19" s="563"/>
      <c r="O19" s="563"/>
      <c r="P19" s="563"/>
      <c r="Q19" s="563" t="str">
        <f>IF(VLOOKUP(Q10,Tabel_P_Ruang,4*$AH$4,0)&lt;&gt;0,VLOOKUP(Q10,Tabel_P_Ruang,4*$AH$4,0),"")</f>
        <v>ASKA NAJHAN ALFIQRI</v>
      </c>
      <c r="R19" s="563"/>
      <c r="S19" s="563"/>
      <c r="T19" s="563"/>
      <c r="U19" s="563"/>
      <c r="V19" s="563"/>
      <c r="W19" s="563"/>
      <c r="X19" s="563" t="str">
        <f>IF(VLOOKUP(X10,Tabel_P_Ruang,4*$AH$4,0)&lt;&gt;0,VLOOKUP(X10,Tabel_P_Ruang,4*$AH$4,0),"")</f>
        <v>NAUFAL MUSTOLAHUL FALAH</v>
      </c>
      <c r="Y19" s="563"/>
      <c r="Z19" s="563"/>
      <c r="AA19" s="563"/>
      <c r="AB19" s="563"/>
      <c r="AC19" s="563"/>
      <c r="AD19" s="563"/>
      <c r="AE19" s="209"/>
      <c r="AF19" s="228"/>
      <c r="AG19" s="68"/>
      <c r="AH19" s="68"/>
      <c r="AI19" s="68"/>
      <c r="AJ19" s="68"/>
    </row>
    <row r="20" spans="1:36" s="206" customFormat="1" ht="11.25" customHeight="1" x14ac:dyDescent="0.3">
      <c r="A20" s="85"/>
      <c r="B20" s="209"/>
      <c r="C20" s="372"/>
      <c r="D20" s="372"/>
      <c r="E20" s="372"/>
      <c r="F20" s="372"/>
      <c r="G20" s="372"/>
      <c r="H20" s="372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  <c r="T20" s="372"/>
      <c r="U20" s="372"/>
      <c r="V20" s="372"/>
      <c r="W20" s="372"/>
      <c r="X20" s="372"/>
      <c r="Y20" s="372"/>
      <c r="Z20" s="372"/>
      <c r="AA20" s="372"/>
      <c r="AB20" s="372"/>
      <c r="AC20" s="372"/>
      <c r="AD20" s="372"/>
      <c r="AE20" s="209"/>
      <c r="AF20" s="228"/>
      <c r="AG20" s="68"/>
      <c r="AH20" s="68"/>
      <c r="AI20" s="68"/>
      <c r="AJ20" s="68"/>
    </row>
    <row r="21" spans="1:36" s="206" customFormat="1" ht="11.25" customHeight="1" x14ac:dyDescent="0.3">
      <c r="A21" s="85"/>
      <c r="B21" s="209"/>
      <c r="C21" s="371">
        <f>IF(Dt_Pemb_R!$C$6="Kanan ke Kiri",VALUE(MID($AH35,1,2)),VALUE(MID($AI35,1,2)))</f>
        <v>8</v>
      </c>
      <c r="D21" s="554">
        <v>45</v>
      </c>
      <c r="E21" s="555"/>
      <c r="F21" s="555"/>
      <c r="G21" s="555"/>
      <c r="H21" s="556"/>
      <c r="I21" s="372"/>
      <c r="J21" s="371">
        <f>IF(Dt_Pemb_R!$C$6="Kanan ke Kiri",VALUE(MID($AH35,3,2)),VALUE(MID($AI35,3,2)))</f>
        <v>7</v>
      </c>
      <c r="K21" s="554">
        <v>46</v>
      </c>
      <c r="L21" s="555"/>
      <c r="M21" s="555"/>
      <c r="N21" s="555"/>
      <c r="O21" s="556"/>
      <c r="P21" s="372"/>
      <c r="Q21" s="371">
        <f>IF(Dt_Pemb_R!$C$6="Kanan ke Kiri",VALUE(MID($AH35,5,2)),VALUE(MID($AI35,5,2)))</f>
        <v>6</v>
      </c>
      <c r="R21" s="554">
        <v>48</v>
      </c>
      <c r="S21" s="555"/>
      <c r="T21" s="555"/>
      <c r="U21" s="555"/>
      <c r="V21" s="556"/>
      <c r="W21" s="372"/>
      <c r="X21" s="371">
        <f>IF(Dt_Pemb_R!$C$6="Kanan ke Kiri",VALUE(MID($AH35,7,2)),VALUE(MID($AI35,7,2)))</f>
        <v>5</v>
      </c>
      <c r="Y21" s="554">
        <v>49</v>
      </c>
      <c r="Z21" s="555"/>
      <c r="AA21" s="555"/>
      <c r="AB21" s="555"/>
      <c r="AC21" s="556"/>
      <c r="AD21" s="372"/>
      <c r="AE21" s="209"/>
      <c r="AF21" s="228"/>
      <c r="AG21" s="68"/>
      <c r="AH21" s="68"/>
      <c r="AI21" s="68"/>
      <c r="AJ21" s="68"/>
    </row>
    <row r="22" spans="1:36" s="206" customFormat="1" ht="11.25" customHeight="1" x14ac:dyDescent="0.3">
      <c r="A22" s="85"/>
      <c r="B22" s="209"/>
      <c r="C22" s="372"/>
      <c r="D22" s="557"/>
      <c r="E22" s="558"/>
      <c r="F22" s="558"/>
      <c r="G22" s="558"/>
      <c r="H22" s="559"/>
      <c r="I22" s="372"/>
      <c r="J22" s="372"/>
      <c r="K22" s="557"/>
      <c r="L22" s="558"/>
      <c r="M22" s="558"/>
      <c r="N22" s="558"/>
      <c r="O22" s="559"/>
      <c r="P22" s="372"/>
      <c r="Q22" s="372"/>
      <c r="R22" s="557"/>
      <c r="S22" s="558"/>
      <c r="T22" s="558"/>
      <c r="U22" s="558"/>
      <c r="V22" s="559"/>
      <c r="W22" s="372"/>
      <c r="X22" s="372"/>
      <c r="Y22" s="557"/>
      <c r="Z22" s="558"/>
      <c r="AA22" s="558"/>
      <c r="AB22" s="558"/>
      <c r="AC22" s="559"/>
      <c r="AD22" s="372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372"/>
      <c r="D23" s="557"/>
      <c r="E23" s="558"/>
      <c r="F23" s="558"/>
      <c r="G23" s="558"/>
      <c r="H23" s="559"/>
      <c r="I23" s="372"/>
      <c r="J23" s="372"/>
      <c r="K23" s="557"/>
      <c r="L23" s="558"/>
      <c r="M23" s="558"/>
      <c r="N23" s="558"/>
      <c r="O23" s="559"/>
      <c r="P23" s="372"/>
      <c r="Q23" s="372"/>
      <c r="R23" s="557"/>
      <c r="S23" s="558"/>
      <c r="T23" s="558"/>
      <c r="U23" s="558"/>
      <c r="V23" s="559"/>
      <c r="W23" s="372"/>
      <c r="X23" s="372"/>
      <c r="Y23" s="557"/>
      <c r="Z23" s="558"/>
      <c r="AA23" s="558"/>
      <c r="AB23" s="558"/>
      <c r="AC23" s="559"/>
      <c r="AD23" s="372"/>
      <c r="AE23" s="209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372"/>
      <c r="D24" s="557"/>
      <c r="E24" s="558"/>
      <c r="F24" s="558"/>
      <c r="G24" s="558"/>
      <c r="H24" s="559"/>
      <c r="I24" s="372"/>
      <c r="J24" s="372"/>
      <c r="K24" s="557"/>
      <c r="L24" s="558"/>
      <c r="M24" s="558"/>
      <c r="N24" s="558"/>
      <c r="O24" s="559"/>
      <c r="P24" s="372"/>
      <c r="Q24" s="372"/>
      <c r="R24" s="557"/>
      <c r="S24" s="558"/>
      <c r="T24" s="558"/>
      <c r="U24" s="558"/>
      <c r="V24" s="559"/>
      <c r="W24" s="372"/>
      <c r="X24" s="372"/>
      <c r="Y24" s="557"/>
      <c r="Z24" s="558"/>
      <c r="AA24" s="558"/>
      <c r="AB24" s="558"/>
      <c r="AC24" s="559"/>
      <c r="AD24" s="372"/>
      <c r="AE24" s="209"/>
      <c r="AF24" s="228"/>
      <c r="AG24" s="243"/>
      <c r="AH24" s="242" t="s">
        <v>115</v>
      </c>
      <c r="AI24" s="242" t="s">
        <v>121</v>
      </c>
      <c r="AJ24" s="243"/>
    </row>
    <row r="25" spans="1:36" ht="11.25" customHeight="1" x14ac:dyDescent="0.3">
      <c r="A25" s="85"/>
      <c r="B25" s="209"/>
      <c r="C25" s="372"/>
      <c r="D25" s="557"/>
      <c r="E25" s="558"/>
      <c r="F25" s="558"/>
      <c r="G25" s="558"/>
      <c r="H25" s="559"/>
      <c r="I25" s="372"/>
      <c r="J25" s="372"/>
      <c r="K25" s="557"/>
      <c r="L25" s="558"/>
      <c r="M25" s="558"/>
      <c r="N25" s="558"/>
      <c r="O25" s="559"/>
      <c r="P25" s="372"/>
      <c r="Q25" s="372"/>
      <c r="R25" s="557"/>
      <c r="S25" s="558"/>
      <c r="T25" s="558"/>
      <c r="U25" s="558"/>
      <c r="V25" s="559"/>
      <c r="W25" s="372"/>
      <c r="X25" s="372"/>
      <c r="Y25" s="557"/>
      <c r="Z25" s="558"/>
      <c r="AA25" s="558"/>
      <c r="AB25" s="558"/>
      <c r="AC25" s="559"/>
      <c r="AD25" s="372"/>
      <c r="AE25" s="209"/>
      <c r="AF25" s="228"/>
      <c r="AG25" s="243"/>
      <c r="AH25" s="242" t="s">
        <v>116</v>
      </c>
      <c r="AI25" s="242" t="s">
        <v>122</v>
      </c>
      <c r="AJ25" s="243"/>
    </row>
    <row r="26" spans="1:36" ht="11.25" customHeight="1" x14ac:dyDescent="0.3">
      <c r="A26" s="85"/>
      <c r="B26" s="209"/>
      <c r="C26" s="372"/>
      <c r="D26" s="557"/>
      <c r="E26" s="558"/>
      <c r="F26" s="558"/>
      <c r="G26" s="558"/>
      <c r="H26" s="559"/>
      <c r="I26" s="372"/>
      <c r="J26" s="372"/>
      <c r="K26" s="557"/>
      <c r="L26" s="558"/>
      <c r="M26" s="558"/>
      <c r="N26" s="558"/>
      <c r="O26" s="559"/>
      <c r="P26" s="372"/>
      <c r="Q26" s="372"/>
      <c r="R26" s="557"/>
      <c r="S26" s="558"/>
      <c r="T26" s="558"/>
      <c r="U26" s="558"/>
      <c r="V26" s="559"/>
      <c r="W26" s="372"/>
      <c r="X26" s="372"/>
      <c r="Y26" s="557"/>
      <c r="Z26" s="558"/>
      <c r="AA26" s="558"/>
      <c r="AB26" s="558"/>
      <c r="AC26" s="559"/>
      <c r="AD26" s="372"/>
      <c r="AE26" s="209"/>
      <c r="AF26" s="228"/>
      <c r="AG26" s="243"/>
      <c r="AH26" s="242" t="s">
        <v>117</v>
      </c>
      <c r="AI26" s="242" t="s">
        <v>123</v>
      </c>
      <c r="AJ26" s="243"/>
    </row>
    <row r="27" spans="1:36" ht="11.25" customHeight="1" x14ac:dyDescent="0.3">
      <c r="A27" s="85"/>
      <c r="B27" s="209"/>
      <c r="C27" s="372"/>
      <c r="D27" s="557"/>
      <c r="E27" s="558"/>
      <c r="F27" s="558"/>
      <c r="G27" s="558"/>
      <c r="H27" s="559"/>
      <c r="I27" s="372"/>
      <c r="J27" s="372"/>
      <c r="K27" s="557"/>
      <c r="L27" s="558"/>
      <c r="M27" s="558"/>
      <c r="N27" s="558"/>
      <c r="O27" s="559"/>
      <c r="P27" s="372"/>
      <c r="Q27" s="372"/>
      <c r="R27" s="557"/>
      <c r="S27" s="558"/>
      <c r="T27" s="558"/>
      <c r="U27" s="558"/>
      <c r="V27" s="559"/>
      <c r="W27" s="372"/>
      <c r="X27" s="372"/>
      <c r="Y27" s="557"/>
      <c r="Z27" s="558"/>
      <c r="AA27" s="558"/>
      <c r="AB27" s="558"/>
      <c r="AC27" s="559"/>
      <c r="AD27" s="372"/>
      <c r="AE27" s="209"/>
      <c r="AF27" s="228"/>
      <c r="AG27" s="243"/>
      <c r="AH27" s="242" t="s">
        <v>118</v>
      </c>
      <c r="AI27" s="242" t="s">
        <v>124</v>
      </c>
      <c r="AJ27" s="243"/>
    </row>
    <row r="28" spans="1:36" ht="11.25" customHeight="1" x14ac:dyDescent="0.3">
      <c r="A28" s="85"/>
      <c r="B28" s="209"/>
      <c r="C28" s="372"/>
      <c r="D28" s="560"/>
      <c r="E28" s="561"/>
      <c r="F28" s="561"/>
      <c r="G28" s="561"/>
      <c r="H28" s="562"/>
      <c r="I28" s="372"/>
      <c r="J28" s="372"/>
      <c r="K28" s="560"/>
      <c r="L28" s="561"/>
      <c r="M28" s="561"/>
      <c r="N28" s="561"/>
      <c r="O28" s="562"/>
      <c r="P28" s="372"/>
      <c r="Q28" s="372"/>
      <c r="R28" s="560"/>
      <c r="S28" s="561"/>
      <c r="T28" s="561"/>
      <c r="U28" s="561"/>
      <c r="V28" s="562"/>
      <c r="W28" s="372"/>
      <c r="X28" s="372"/>
      <c r="Y28" s="560"/>
      <c r="Z28" s="561"/>
      <c r="AA28" s="561"/>
      <c r="AB28" s="561"/>
      <c r="AC28" s="562"/>
      <c r="AD28" s="372"/>
      <c r="AE28" s="209"/>
      <c r="AF28" s="228"/>
      <c r="AG28" s="243"/>
      <c r="AH28" s="242" t="s">
        <v>119</v>
      </c>
      <c r="AI28" s="242" t="s">
        <v>125</v>
      </c>
      <c r="AJ28" s="243"/>
    </row>
    <row r="29" spans="1:36" ht="11.25" customHeight="1" x14ac:dyDescent="0.3">
      <c r="A29" s="85"/>
      <c r="B29" s="209"/>
      <c r="C29" s="563" t="str">
        <f>IF(VLOOKUP(C21,Tabel_P_Ruang,4*$AH$4-1,0)&lt;&gt;0,VLOOKUP(C21,Tabel_P_Ruang,4*$AH$4-1,0),"")</f>
        <v>8</v>
      </c>
      <c r="D29" s="563"/>
      <c r="E29" s="563"/>
      <c r="F29" s="563"/>
      <c r="G29" s="563"/>
      <c r="H29" s="563"/>
      <c r="I29" s="563"/>
      <c r="J29" s="563" t="str">
        <f>IF(VLOOKUP(J21,Tabel_P_Ruang,4*$AH$4-1,0)&lt;&gt;0,VLOOKUP(J21,Tabel_P_Ruang,4*$AH$4-1,0),"")</f>
        <v>26</v>
      </c>
      <c r="K29" s="563"/>
      <c r="L29" s="563"/>
      <c r="M29" s="563"/>
      <c r="N29" s="563"/>
      <c r="O29" s="563"/>
      <c r="P29" s="563"/>
      <c r="Q29" s="563" t="str">
        <f>IF(VLOOKUP(Q21,Tabel_P_Ruang,4*$AH$4-1,0)&lt;&gt;0,VLOOKUP(Q21,Tabel_P_Ruang,4*$AH$4-1,0),"")</f>
        <v>2</v>
      </c>
      <c r="R29" s="563"/>
      <c r="S29" s="563"/>
      <c r="T29" s="563"/>
      <c r="U29" s="563"/>
      <c r="V29" s="563"/>
      <c r="W29" s="563"/>
      <c r="X29" s="563" t="str">
        <f>IF(VLOOKUP(X21,Tabel_P_Ruang,4*$AH$4-1,0)&lt;&gt;0,VLOOKUP(X21,Tabel_P_Ruang,4*$AH$4-1,0),"")</f>
        <v>25</v>
      </c>
      <c r="Y29" s="563"/>
      <c r="Z29" s="563"/>
      <c r="AA29" s="563"/>
      <c r="AB29" s="563"/>
      <c r="AC29" s="563"/>
      <c r="AD29" s="563"/>
      <c r="AE29" s="209"/>
      <c r="AF29" s="228"/>
      <c r="AG29" s="243"/>
      <c r="AH29" s="242" t="s">
        <v>120</v>
      </c>
      <c r="AI29" s="242" t="s">
        <v>126</v>
      </c>
      <c r="AJ29" s="243"/>
    </row>
    <row r="30" spans="1:36" ht="11.25" customHeight="1" x14ac:dyDescent="0.3">
      <c r="A30" s="85"/>
      <c r="B30" s="209"/>
      <c r="C30" s="563" t="str">
        <f>IF(VLOOKUP(C21,Tabel_P_Ruang,4*$AH$4,0)&lt;&gt;0,VLOOKUP(C21,Tabel_P_Ruang,4*$AH$4,0),"")</f>
        <v>NUR FADHILAH</v>
      </c>
      <c r="D30" s="563"/>
      <c r="E30" s="563"/>
      <c r="F30" s="563"/>
      <c r="G30" s="563"/>
      <c r="H30" s="563"/>
      <c r="I30" s="563"/>
      <c r="J30" s="563" t="str">
        <f>IF(VLOOKUP(J21,Tabel_P_Ruang,4*$AH$4,0)&lt;&gt;0,VLOOKUP(J21,Tabel_P_Ruang,4*$AH$4,0),"")</f>
        <v>NUR EVA NUGRAHA JENG PUTRI</v>
      </c>
      <c r="K30" s="563"/>
      <c r="L30" s="563"/>
      <c r="M30" s="563"/>
      <c r="N30" s="563"/>
      <c r="O30" s="563"/>
      <c r="P30" s="563"/>
      <c r="Q30" s="563" t="str">
        <f>IF(VLOOKUP(Q21,Tabel_P_Ruang,4*$AH$4,0)&lt;&gt;0,VLOOKUP(Q21,Tabel_P_Ruang,4*$AH$4,0),"")</f>
        <v>Alni Ainun Mahya</v>
      </c>
      <c r="R30" s="563"/>
      <c r="S30" s="563"/>
      <c r="T30" s="563"/>
      <c r="U30" s="563"/>
      <c r="V30" s="563"/>
      <c r="W30" s="563"/>
      <c r="X30" s="563" t="str">
        <f>IF(VLOOKUP(X21,Tabel_P_Ruang,4*$AH$4,0)&lt;&gt;0,VLOOKUP(X21,Tabel_P_Ruang,4*$AH$4,0),"")</f>
        <v>MUHAMMAD RIFAI</v>
      </c>
      <c r="Y30" s="563"/>
      <c r="Z30" s="563"/>
      <c r="AA30" s="563"/>
      <c r="AB30" s="563"/>
      <c r="AC30" s="563"/>
      <c r="AD30" s="563"/>
      <c r="AE30" s="209"/>
      <c r="AF30" s="228"/>
      <c r="AG30" s="243"/>
      <c r="AH30" s="243"/>
      <c r="AI30" s="243"/>
      <c r="AJ30" s="243"/>
    </row>
    <row r="31" spans="1:36" ht="11.25" customHeight="1" x14ac:dyDescent="0.3">
      <c r="A31" s="85"/>
      <c r="B31" s="209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2"/>
      <c r="T31" s="372"/>
      <c r="U31" s="372"/>
      <c r="V31" s="372"/>
      <c r="W31" s="372"/>
      <c r="X31" s="372"/>
      <c r="Y31" s="372"/>
      <c r="Z31" s="372"/>
      <c r="AA31" s="372"/>
      <c r="AB31" s="372"/>
      <c r="AC31" s="372"/>
      <c r="AD31" s="372"/>
      <c r="AE31" s="209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371">
        <f>IF(Dt_Pemb_R!$C$6="Kanan ke Kiri",VALUE(MID($AH46,1,2)),VALUE(MID($AI46,1,2)))</f>
        <v>9</v>
      </c>
      <c r="D32" s="554">
        <v>52</v>
      </c>
      <c r="E32" s="555"/>
      <c r="F32" s="555"/>
      <c r="G32" s="555"/>
      <c r="H32" s="556"/>
      <c r="I32" s="372"/>
      <c r="J32" s="371">
        <f>IF(Dt_Pemb_R!$C$6="Kanan ke Kiri",VALUE(MID($AH46,3,2)),VALUE(MID($AI46,3,2)))</f>
        <v>10</v>
      </c>
      <c r="K32" s="554">
        <v>50</v>
      </c>
      <c r="L32" s="555"/>
      <c r="M32" s="555"/>
      <c r="N32" s="555"/>
      <c r="O32" s="556"/>
      <c r="P32" s="372"/>
      <c r="Q32" s="371">
        <f>IF(Dt_Pemb_R!$C$6="Kanan ke Kiri",VALUE(MID($AH46,5,2)),VALUE(MID($AI46,5,2)))</f>
        <v>11</v>
      </c>
      <c r="R32" s="554">
        <v>47</v>
      </c>
      <c r="S32" s="555"/>
      <c r="T32" s="555"/>
      <c r="U32" s="555"/>
      <c r="V32" s="556"/>
      <c r="W32" s="372"/>
      <c r="X32" s="371">
        <f>IF(Dt_Pemb_R!$C$6="Kanan ke Kiri",VALUE(MID($AH46,7,2)),VALUE(MID($AI46,7,2)))</f>
        <v>12</v>
      </c>
      <c r="Y32" s="554">
        <v>54</v>
      </c>
      <c r="Z32" s="555"/>
      <c r="AA32" s="555"/>
      <c r="AB32" s="555"/>
      <c r="AC32" s="556"/>
      <c r="AD32" s="372"/>
      <c r="AE32" s="209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372"/>
      <c r="D33" s="557"/>
      <c r="E33" s="558"/>
      <c r="F33" s="558"/>
      <c r="G33" s="558"/>
      <c r="H33" s="559"/>
      <c r="I33" s="372"/>
      <c r="J33" s="372"/>
      <c r="K33" s="557"/>
      <c r="L33" s="558"/>
      <c r="M33" s="558"/>
      <c r="N33" s="558"/>
      <c r="O33" s="559"/>
      <c r="P33" s="372"/>
      <c r="Q33" s="372"/>
      <c r="R33" s="557"/>
      <c r="S33" s="558"/>
      <c r="T33" s="558"/>
      <c r="U33" s="558"/>
      <c r="V33" s="559"/>
      <c r="W33" s="372"/>
      <c r="X33" s="372"/>
      <c r="Y33" s="557"/>
      <c r="Z33" s="558"/>
      <c r="AA33" s="558"/>
      <c r="AB33" s="558"/>
      <c r="AC33" s="559"/>
      <c r="AD33" s="372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09"/>
      <c r="C34" s="372"/>
      <c r="D34" s="557"/>
      <c r="E34" s="558"/>
      <c r="F34" s="558"/>
      <c r="G34" s="558"/>
      <c r="H34" s="559"/>
      <c r="I34" s="372"/>
      <c r="J34" s="372"/>
      <c r="K34" s="557"/>
      <c r="L34" s="558"/>
      <c r="M34" s="558"/>
      <c r="N34" s="558"/>
      <c r="O34" s="559"/>
      <c r="P34" s="372"/>
      <c r="Q34" s="372"/>
      <c r="R34" s="557"/>
      <c r="S34" s="558"/>
      <c r="T34" s="558"/>
      <c r="U34" s="558"/>
      <c r="V34" s="559"/>
      <c r="W34" s="372"/>
      <c r="X34" s="372"/>
      <c r="Y34" s="557"/>
      <c r="Z34" s="558"/>
      <c r="AA34" s="558"/>
      <c r="AB34" s="558"/>
      <c r="AC34" s="559"/>
      <c r="AD34" s="372"/>
      <c r="AE34" s="209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372"/>
      <c r="D35" s="557"/>
      <c r="E35" s="558"/>
      <c r="F35" s="558"/>
      <c r="G35" s="558"/>
      <c r="H35" s="559"/>
      <c r="I35" s="372"/>
      <c r="J35" s="372"/>
      <c r="K35" s="557"/>
      <c r="L35" s="558"/>
      <c r="M35" s="558"/>
      <c r="N35" s="558"/>
      <c r="O35" s="559"/>
      <c r="P35" s="372"/>
      <c r="Q35" s="372"/>
      <c r="R35" s="557"/>
      <c r="S35" s="558"/>
      <c r="T35" s="558"/>
      <c r="U35" s="558"/>
      <c r="V35" s="559"/>
      <c r="W35" s="372"/>
      <c r="X35" s="372"/>
      <c r="Y35" s="557"/>
      <c r="Z35" s="558"/>
      <c r="AA35" s="558"/>
      <c r="AB35" s="558"/>
      <c r="AC35" s="559"/>
      <c r="AD35" s="372"/>
      <c r="AE35" s="209"/>
      <c r="AF35" s="228"/>
      <c r="AG35" s="243"/>
      <c r="AH35" s="242" t="s">
        <v>116</v>
      </c>
      <c r="AI35" s="242" t="s">
        <v>122</v>
      </c>
      <c r="AJ35" s="243"/>
    </row>
    <row r="36" spans="1:36" ht="11.25" customHeight="1" x14ac:dyDescent="0.3">
      <c r="A36" s="85"/>
      <c r="B36" s="209"/>
      <c r="C36" s="372"/>
      <c r="D36" s="557"/>
      <c r="E36" s="558"/>
      <c r="F36" s="558"/>
      <c r="G36" s="558"/>
      <c r="H36" s="559"/>
      <c r="I36" s="372"/>
      <c r="J36" s="372"/>
      <c r="K36" s="557"/>
      <c r="L36" s="558"/>
      <c r="M36" s="558"/>
      <c r="N36" s="558"/>
      <c r="O36" s="559"/>
      <c r="P36" s="372"/>
      <c r="Q36" s="372"/>
      <c r="R36" s="557"/>
      <c r="S36" s="558"/>
      <c r="T36" s="558"/>
      <c r="U36" s="558"/>
      <c r="V36" s="559"/>
      <c r="W36" s="372"/>
      <c r="X36" s="372"/>
      <c r="Y36" s="557"/>
      <c r="Z36" s="558"/>
      <c r="AA36" s="558"/>
      <c r="AB36" s="558"/>
      <c r="AC36" s="559"/>
      <c r="AD36" s="372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372"/>
      <c r="D37" s="557"/>
      <c r="E37" s="558"/>
      <c r="F37" s="558"/>
      <c r="G37" s="558"/>
      <c r="H37" s="559"/>
      <c r="I37" s="372"/>
      <c r="J37" s="372"/>
      <c r="K37" s="557"/>
      <c r="L37" s="558"/>
      <c r="M37" s="558"/>
      <c r="N37" s="558"/>
      <c r="O37" s="559"/>
      <c r="P37" s="372"/>
      <c r="Q37" s="372"/>
      <c r="R37" s="557"/>
      <c r="S37" s="558"/>
      <c r="T37" s="558"/>
      <c r="U37" s="558"/>
      <c r="V37" s="559"/>
      <c r="W37" s="372"/>
      <c r="X37" s="372"/>
      <c r="Y37" s="557"/>
      <c r="Z37" s="558"/>
      <c r="AA37" s="558"/>
      <c r="AB37" s="558"/>
      <c r="AC37" s="559"/>
      <c r="AD37" s="372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372"/>
      <c r="D38" s="557"/>
      <c r="E38" s="558"/>
      <c r="F38" s="558"/>
      <c r="G38" s="558"/>
      <c r="H38" s="559"/>
      <c r="I38" s="372"/>
      <c r="J38" s="372"/>
      <c r="K38" s="557"/>
      <c r="L38" s="558"/>
      <c r="M38" s="558"/>
      <c r="N38" s="558"/>
      <c r="O38" s="559"/>
      <c r="P38" s="372"/>
      <c r="Q38" s="372"/>
      <c r="R38" s="557"/>
      <c r="S38" s="558"/>
      <c r="T38" s="558"/>
      <c r="U38" s="558"/>
      <c r="V38" s="559"/>
      <c r="W38" s="372"/>
      <c r="X38" s="372"/>
      <c r="Y38" s="557"/>
      <c r="Z38" s="558"/>
      <c r="AA38" s="558"/>
      <c r="AB38" s="558"/>
      <c r="AC38" s="559"/>
      <c r="AD38" s="372"/>
      <c r="AE38" s="209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09"/>
      <c r="C39" s="372"/>
      <c r="D39" s="560"/>
      <c r="E39" s="561"/>
      <c r="F39" s="561"/>
      <c r="G39" s="561"/>
      <c r="H39" s="562"/>
      <c r="I39" s="372"/>
      <c r="J39" s="372"/>
      <c r="K39" s="560"/>
      <c r="L39" s="561"/>
      <c r="M39" s="561"/>
      <c r="N39" s="561"/>
      <c r="O39" s="562"/>
      <c r="P39" s="372"/>
      <c r="Q39" s="372"/>
      <c r="R39" s="560"/>
      <c r="S39" s="561"/>
      <c r="T39" s="561"/>
      <c r="U39" s="561"/>
      <c r="V39" s="562"/>
      <c r="W39" s="372"/>
      <c r="X39" s="372"/>
      <c r="Y39" s="560"/>
      <c r="Z39" s="561"/>
      <c r="AA39" s="561"/>
      <c r="AB39" s="561"/>
      <c r="AC39" s="562"/>
      <c r="AD39" s="372"/>
      <c r="AE39" s="209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563" t="str">
        <f>IF(VLOOKUP(C32,Tabel_P_Ruang,4*$AH$4-1,0)&lt;&gt;0,VLOOKUP(C32,Tabel_P_Ruang,4*$AH$4-1,0),"")</f>
        <v>18</v>
      </c>
      <c r="D40" s="563"/>
      <c r="E40" s="563"/>
      <c r="F40" s="563"/>
      <c r="G40" s="563"/>
      <c r="H40" s="563"/>
      <c r="I40" s="563"/>
      <c r="J40" s="563" t="str">
        <f>IF(VLOOKUP(J32,Tabel_P_Ruang,4*$AH$4-1,0)&lt;&gt;0,VLOOKUP(J32,Tabel_P_Ruang,4*$AH$4-1,0),"")</f>
        <v/>
      </c>
      <c r="K40" s="563"/>
      <c r="L40" s="563"/>
      <c r="M40" s="563"/>
      <c r="N40" s="563"/>
      <c r="O40" s="563"/>
      <c r="P40" s="563"/>
      <c r="Q40" s="563" t="str">
        <f>IF(VLOOKUP(Q32,Tabel_P_Ruang,4*$AH$4-1,0)&lt;&gt;0,VLOOKUP(Q32,Tabel_P_Ruang,4*$AH$4-1,0),"")</f>
        <v/>
      </c>
      <c r="R40" s="563"/>
      <c r="S40" s="563"/>
      <c r="T40" s="563"/>
      <c r="U40" s="563"/>
      <c r="V40" s="563"/>
      <c r="W40" s="563"/>
      <c r="X40" s="563" t="str">
        <f>IF(VLOOKUP(X32,Tabel_P_Ruang,4*$AH$4-1,0)&lt;&gt;0,VLOOKUP(X32,Tabel_P_Ruang,4*$AH$4-1,0),"")</f>
        <v/>
      </c>
      <c r="Y40" s="563"/>
      <c r="Z40" s="563"/>
      <c r="AA40" s="563"/>
      <c r="AB40" s="563"/>
      <c r="AC40" s="563"/>
      <c r="AD40" s="563"/>
      <c r="AE40" s="209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563" t="str">
        <f>IF(VLOOKUP(C32,Tabel_P_Ruang,4*$AH$4,0)&lt;&gt;0,VLOOKUP(C32,Tabel_P_Ruang,4*$AH$4,0),"")</f>
        <v>IHTIFA</v>
      </c>
      <c r="D41" s="563"/>
      <c r="E41" s="563"/>
      <c r="F41" s="563"/>
      <c r="G41" s="563"/>
      <c r="H41" s="563"/>
      <c r="I41" s="563"/>
      <c r="J41" s="563" t="str">
        <f>IF(VLOOKUP(J32,Tabel_P_Ruang,4*$AH$4,0)&lt;&gt;0,VLOOKUP(J32,Tabel_P_Ruang,4*$AH$4,0),"")</f>
        <v/>
      </c>
      <c r="K41" s="563"/>
      <c r="L41" s="563"/>
      <c r="M41" s="563"/>
      <c r="N41" s="563"/>
      <c r="O41" s="563"/>
      <c r="P41" s="563"/>
      <c r="Q41" s="563" t="str">
        <f>IF(VLOOKUP(Q32,Tabel_P_Ruang,4*$AH$4,0)&lt;&gt;0,VLOOKUP(Q32,Tabel_P_Ruang,4*$AH$4,0),"")</f>
        <v/>
      </c>
      <c r="R41" s="563"/>
      <c r="S41" s="563"/>
      <c r="T41" s="563"/>
      <c r="U41" s="563"/>
      <c r="V41" s="563"/>
      <c r="W41" s="563"/>
      <c r="X41" s="563" t="str">
        <f>IF(VLOOKUP(X32,Tabel_P_Ruang,4*$AH$4,0)&lt;&gt;0,VLOOKUP(X32,Tabel_P_Ruang,4*$AH$4,0),"")</f>
        <v/>
      </c>
      <c r="Y41" s="563"/>
      <c r="Z41" s="563"/>
      <c r="AA41" s="563"/>
      <c r="AB41" s="563"/>
      <c r="AC41" s="563"/>
      <c r="AD41" s="563"/>
      <c r="AE41" s="209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372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209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371">
        <f>IF(Dt_Pemb_R!$C$6="Kanan ke Kiri",VALUE(MID($AH57,1,2)),VALUE(MID($AI57,1,2)))</f>
        <v>16</v>
      </c>
      <c r="D43" s="554">
        <v>51</v>
      </c>
      <c r="E43" s="555"/>
      <c r="F43" s="555"/>
      <c r="G43" s="555"/>
      <c r="H43" s="556"/>
      <c r="I43" s="372"/>
      <c r="J43" s="371">
        <f>IF(Dt_Pemb_R!$C$6="Kanan ke Kiri",VALUE(MID($AH57,3,2)),VALUE(MID($AI57,3,2)))</f>
        <v>15</v>
      </c>
      <c r="K43" s="554">
        <v>55</v>
      </c>
      <c r="L43" s="555"/>
      <c r="M43" s="555"/>
      <c r="N43" s="555"/>
      <c r="O43" s="556"/>
      <c r="P43" s="372"/>
      <c r="Q43" s="371">
        <f>IF(Dt_Pemb_R!$C$6="Kanan ke Kiri",VALUE(MID($AH57,5,2)),VALUE(MID($AI57,5,2)))</f>
        <v>14</v>
      </c>
      <c r="R43" s="554">
        <v>56</v>
      </c>
      <c r="S43" s="555"/>
      <c r="T43" s="555"/>
      <c r="U43" s="555"/>
      <c r="V43" s="556"/>
      <c r="W43" s="372"/>
      <c r="X43" s="371">
        <f>IF(Dt_Pemb_R!$C$6="Kanan ke Kiri",VALUE(MID($AH57,7,2)),VALUE(MID($AI57,7,2)))</f>
        <v>13</v>
      </c>
      <c r="Y43" s="554">
        <v>57</v>
      </c>
      <c r="Z43" s="555"/>
      <c r="AA43" s="555"/>
      <c r="AB43" s="555"/>
      <c r="AC43" s="556"/>
      <c r="AD43" s="372"/>
      <c r="AE43" s="209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372"/>
      <c r="D44" s="557"/>
      <c r="E44" s="558"/>
      <c r="F44" s="558"/>
      <c r="G44" s="558"/>
      <c r="H44" s="559"/>
      <c r="I44" s="372"/>
      <c r="J44" s="372"/>
      <c r="K44" s="557"/>
      <c r="L44" s="558"/>
      <c r="M44" s="558"/>
      <c r="N44" s="558"/>
      <c r="O44" s="559"/>
      <c r="P44" s="372"/>
      <c r="Q44" s="372"/>
      <c r="R44" s="557"/>
      <c r="S44" s="558"/>
      <c r="T44" s="558"/>
      <c r="U44" s="558"/>
      <c r="V44" s="559"/>
      <c r="W44" s="372"/>
      <c r="X44" s="372"/>
      <c r="Y44" s="557"/>
      <c r="Z44" s="558"/>
      <c r="AA44" s="558"/>
      <c r="AB44" s="558"/>
      <c r="AC44" s="559"/>
      <c r="AD44" s="372"/>
      <c r="AE44" s="209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372"/>
      <c r="D45" s="557"/>
      <c r="E45" s="558"/>
      <c r="F45" s="558"/>
      <c r="G45" s="558"/>
      <c r="H45" s="559"/>
      <c r="I45" s="372"/>
      <c r="J45" s="372"/>
      <c r="K45" s="557"/>
      <c r="L45" s="558"/>
      <c r="M45" s="558"/>
      <c r="N45" s="558"/>
      <c r="O45" s="559"/>
      <c r="P45" s="372"/>
      <c r="Q45" s="372"/>
      <c r="R45" s="557"/>
      <c r="S45" s="558"/>
      <c r="T45" s="558"/>
      <c r="U45" s="558"/>
      <c r="V45" s="559"/>
      <c r="W45" s="372"/>
      <c r="X45" s="372"/>
      <c r="Y45" s="557"/>
      <c r="Z45" s="558"/>
      <c r="AA45" s="558"/>
      <c r="AB45" s="558"/>
      <c r="AC45" s="559"/>
      <c r="AD45" s="372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372"/>
      <c r="D46" s="557"/>
      <c r="E46" s="558"/>
      <c r="F46" s="558"/>
      <c r="G46" s="558"/>
      <c r="H46" s="559"/>
      <c r="I46" s="372"/>
      <c r="J46" s="372"/>
      <c r="K46" s="557"/>
      <c r="L46" s="558"/>
      <c r="M46" s="558"/>
      <c r="N46" s="558"/>
      <c r="O46" s="559"/>
      <c r="P46" s="372"/>
      <c r="Q46" s="372"/>
      <c r="R46" s="557"/>
      <c r="S46" s="558"/>
      <c r="T46" s="558"/>
      <c r="U46" s="558"/>
      <c r="V46" s="559"/>
      <c r="W46" s="372"/>
      <c r="X46" s="372"/>
      <c r="Y46" s="557"/>
      <c r="Z46" s="558"/>
      <c r="AA46" s="558"/>
      <c r="AB46" s="558"/>
      <c r="AC46" s="559"/>
      <c r="AD46" s="372"/>
      <c r="AE46" s="209"/>
      <c r="AF46" s="228"/>
      <c r="AG46" s="243"/>
      <c r="AH46" s="242" t="s">
        <v>117</v>
      </c>
      <c r="AI46" s="242" t="s">
        <v>123</v>
      </c>
      <c r="AJ46" s="243"/>
    </row>
    <row r="47" spans="1:36" ht="11.25" customHeight="1" x14ac:dyDescent="0.3">
      <c r="A47" s="85"/>
      <c r="B47" s="209"/>
      <c r="C47" s="372"/>
      <c r="D47" s="557"/>
      <c r="E47" s="558"/>
      <c r="F47" s="558"/>
      <c r="G47" s="558"/>
      <c r="H47" s="559"/>
      <c r="I47" s="372"/>
      <c r="J47" s="372"/>
      <c r="K47" s="557"/>
      <c r="L47" s="558"/>
      <c r="M47" s="558"/>
      <c r="N47" s="558"/>
      <c r="O47" s="559"/>
      <c r="P47" s="372"/>
      <c r="Q47" s="372"/>
      <c r="R47" s="557"/>
      <c r="S47" s="558"/>
      <c r="T47" s="558"/>
      <c r="U47" s="558"/>
      <c r="V47" s="559"/>
      <c r="W47" s="372"/>
      <c r="X47" s="372"/>
      <c r="Y47" s="557"/>
      <c r="Z47" s="558"/>
      <c r="AA47" s="558"/>
      <c r="AB47" s="558"/>
      <c r="AC47" s="559"/>
      <c r="AD47" s="372"/>
      <c r="AE47" s="209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372"/>
      <c r="D48" s="557"/>
      <c r="E48" s="558"/>
      <c r="F48" s="558"/>
      <c r="G48" s="558"/>
      <c r="H48" s="559"/>
      <c r="I48" s="372"/>
      <c r="J48" s="372"/>
      <c r="K48" s="557"/>
      <c r="L48" s="558"/>
      <c r="M48" s="558"/>
      <c r="N48" s="558"/>
      <c r="O48" s="559"/>
      <c r="P48" s="372"/>
      <c r="Q48" s="372"/>
      <c r="R48" s="557"/>
      <c r="S48" s="558"/>
      <c r="T48" s="558"/>
      <c r="U48" s="558"/>
      <c r="V48" s="559"/>
      <c r="W48" s="372"/>
      <c r="X48" s="372"/>
      <c r="Y48" s="557"/>
      <c r="Z48" s="558"/>
      <c r="AA48" s="558"/>
      <c r="AB48" s="558"/>
      <c r="AC48" s="559"/>
      <c r="AD48" s="372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372"/>
      <c r="D49" s="557"/>
      <c r="E49" s="558"/>
      <c r="F49" s="558"/>
      <c r="G49" s="558"/>
      <c r="H49" s="559"/>
      <c r="I49" s="372"/>
      <c r="J49" s="372"/>
      <c r="K49" s="557"/>
      <c r="L49" s="558"/>
      <c r="M49" s="558"/>
      <c r="N49" s="558"/>
      <c r="O49" s="559"/>
      <c r="P49" s="372"/>
      <c r="Q49" s="372"/>
      <c r="R49" s="557"/>
      <c r="S49" s="558"/>
      <c r="T49" s="558"/>
      <c r="U49" s="558"/>
      <c r="V49" s="559"/>
      <c r="W49" s="372"/>
      <c r="X49" s="372"/>
      <c r="Y49" s="557"/>
      <c r="Z49" s="558"/>
      <c r="AA49" s="558"/>
      <c r="AB49" s="558"/>
      <c r="AC49" s="559"/>
      <c r="AD49" s="372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372"/>
      <c r="D50" s="560"/>
      <c r="E50" s="561"/>
      <c r="F50" s="561"/>
      <c r="G50" s="561"/>
      <c r="H50" s="562"/>
      <c r="I50" s="372"/>
      <c r="J50" s="372"/>
      <c r="K50" s="560"/>
      <c r="L50" s="561"/>
      <c r="M50" s="561"/>
      <c r="N50" s="561"/>
      <c r="O50" s="562"/>
      <c r="P50" s="372"/>
      <c r="Q50" s="372"/>
      <c r="R50" s="560"/>
      <c r="S50" s="561"/>
      <c r="T50" s="561"/>
      <c r="U50" s="561"/>
      <c r="V50" s="562"/>
      <c r="W50" s="372"/>
      <c r="X50" s="372"/>
      <c r="Y50" s="560"/>
      <c r="Z50" s="561"/>
      <c r="AA50" s="561"/>
      <c r="AB50" s="561"/>
      <c r="AC50" s="562"/>
      <c r="AD50" s="372"/>
      <c r="AE50" s="209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563" t="str">
        <f>IF(VLOOKUP(C43,Tabel_P_Ruang,4*$AH$4-1,0)&lt;&gt;0,VLOOKUP(C43,Tabel_P_Ruang,4*$AH$4-1,0),"")</f>
        <v/>
      </c>
      <c r="D51" s="563"/>
      <c r="E51" s="563"/>
      <c r="F51" s="563"/>
      <c r="G51" s="563"/>
      <c r="H51" s="563"/>
      <c r="I51" s="563"/>
      <c r="J51" s="563" t="str">
        <f>IF(VLOOKUP(J43,Tabel_P_Ruang,4*$AH$4-1,0)&lt;&gt;0,VLOOKUP(J43,Tabel_P_Ruang,4*$AH$4-1,0),"")</f>
        <v/>
      </c>
      <c r="K51" s="563"/>
      <c r="L51" s="563"/>
      <c r="M51" s="563"/>
      <c r="N51" s="563"/>
      <c r="O51" s="563"/>
      <c r="P51" s="563"/>
      <c r="Q51" s="563" t="str">
        <f>IF(VLOOKUP(Q43,Tabel_P_Ruang,4*$AH$4-1,0)&lt;&gt;0,VLOOKUP(Q43,Tabel_P_Ruang,4*$AH$4-1,0),"")</f>
        <v/>
      </c>
      <c r="R51" s="563"/>
      <c r="S51" s="563"/>
      <c r="T51" s="563"/>
      <c r="U51" s="563"/>
      <c r="V51" s="563"/>
      <c r="W51" s="563"/>
      <c r="X51" s="563" t="str">
        <f>IF(VLOOKUP(X43,Tabel_P_Ruang,4*$AH$4-1,0)&lt;&gt;0,VLOOKUP(X43,Tabel_P_Ruang,4*$AH$4-1,0),"")</f>
        <v/>
      </c>
      <c r="Y51" s="563"/>
      <c r="Z51" s="563"/>
      <c r="AA51" s="563"/>
      <c r="AB51" s="563"/>
      <c r="AC51" s="563"/>
      <c r="AD51" s="563"/>
      <c r="AE51" s="209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563" t="str">
        <f>IF(VLOOKUP(C43,Tabel_P_Ruang,4*$AH$4,0)&lt;&gt;0,VLOOKUP(C43,Tabel_P_Ruang,4*$AH$4,0),"")</f>
        <v/>
      </c>
      <c r="D52" s="563"/>
      <c r="E52" s="563"/>
      <c r="F52" s="563"/>
      <c r="G52" s="563"/>
      <c r="H52" s="563"/>
      <c r="I52" s="563"/>
      <c r="J52" s="563" t="str">
        <f>IF(VLOOKUP(J43,Tabel_P_Ruang,4*$AH$4,0)&lt;&gt;0,VLOOKUP(J43,Tabel_P_Ruang,4*$AH$4,0),"")</f>
        <v/>
      </c>
      <c r="K52" s="563"/>
      <c r="L52" s="563"/>
      <c r="M52" s="563"/>
      <c r="N52" s="563"/>
      <c r="O52" s="563"/>
      <c r="P52" s="563"/>
      <c r="Q52" s="563" t="str">
        <f>IF(VLOOKUP(Q43,Tabel_P_Ruang,4*$AH$4,0)&lt;&gt;0,VLOOKUP(Q43,Tabel_P_Ruang,4*$AH$4,0),"")</f>
        <v/>
      </c>
      <c r="R52" s="563"/>
      <c r="S52" s="563"/>
      <c r="T52" s="563"/>
      <c r="U52" s="563"/>
      <c r="V52" s="563"/>
      <c r="W52" s="563"/>
      <c r="X52" s="563" t="str">
        <f>IF(VLOOKUP(X43,Tabel_P_Ruang,4*$AH$4,0)&lt;&gt;0,VLOOKUP(X43,Tabel_P_Ruang,4*$AH$4,0),"")</f>
        <v/>
      </c>
      <c r="Y52" s="563"/>
      <c r="Z52" s="563"/>
      <c r="AA52" s="563"/>
      <c r="AB52" s="563"/>
      <c r="AC52" s="563"/>
      <c r="AD52" s="563"/>
      <c r="AE52" s="209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372"/>
      <c r="D53" s="372"/>
      <c r="E53" s="372"/>
      <c r="F53" s="372"/>
      <c r="G53" s="372"/>
      <c r="H53" s="372"/>
      <c r="I53" s="372"/>
      <c r="J53" s="372"/>
      <c r="K53" s="372"/>
      <c r="L53" s="372"/>
      <c r="M53" s="372"/>
      <c r="N53" s="372"/>
      <c r="O53" s="372"/>
      <c r="P53" s="372"/>
      <c r="Q53" s="372"/>
      <c r="R53" s="372"/>
      <c r="S53" s="372"/>
      <c r="T53" s="372"/>
      <c r="U53" s="372"/>
      <c r="V53" s="372"/>
      <c r="W53" s="372"/>
      <c r="X53" s="372"/>
      <c r="Y53" s="372"/>
      <c r="Z53" s="372"/>
      <c r="AA53" s="372"/>
      <c r="AB53" s="372"/>
      <c r="AC53" s="372"/>
      <c r="AD53" s="372"/>
      <c r="AE53" s="209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371">
        <f>IF(Dt_Pemb_R!$C$6="Kanan ke Kiri",VALUE(MID($AH28,1,2)),VALUE(MID($AI28,1,2)))</f>
        <v>17</v>
      </c>
      <c r="D54" s="554">
        <v>59</v>
      </c>
      <c r="E54" s="555"/>
      <c r="F54" s="555"/>
      <c r="G54" s="555"/>
      <c r="H54" s="556"/>
      <c r="I54" s="372"/>
      <c r="J54" s="371">
        <f>IF(Dt_Pemb_R!$C$6="Kanan ke Kiri",VALUE(MID($AH28,3,2)),VALUE(MID($AI28,3,2)))</f>
        <v>18</v>
      </c>
      <c r="K54" s="554">
        <v>58</v>
      </c>
      <c r="L54" s="555"/>
      <c r="M54" s="555"/>
      <c r="N54" s="555"/>
      <c r="O54" s="556"/>
      <c r="P54" s="372"/>
      <c r="Q54" s="371">
        <f>IF(Dt_Pemb_R!$C$6="Kanan ke Kiri",VALUE(MID($AH28,5,2)),VALUE(MID($AI28,5,2)))</f>
        <v>19</v>
      </c>
      <c r="R54" s="554">
        <v>53</v>
      </c>
      <c r="S54" s="555"/>
      <c r="T54" s="555"/>
      <c r="U54" s="555"/>
      <c r="V54" s="556"/>
      <c r="W54" s="372"/>
      <c r="X54" s="371">
        <f>IF(Dt_Pemb_R!$C$6="Kanan ke Kiri",VALUE(MID($AH28,7,2)),VALUE(MID($AI28,7,2)))</f>
        <v>20</v>
      </c>
      <c r="Y54" s="554"/>
      <c r="Z54" s="555"/>
      <c r="AA54" s="555"/>
      <c r="AB54" s="555"/>
      <c r="AC54" s="556"/>
      <c r="AD54" s="372"/>
      <c r="AE54" s="209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372"/>
      <c r="D55" s="557"/>
      <c r="E55" s="558"/>
      <c r="F55" s="558"/>
      <c r="G55" s="558"/>
      <c r="H55" s="559"/>
      <c r="I55" s="372"/>
      <c r="J55" s="372"/>
      <c r="K55" s="557"/>
      <c r="L55" s="558"/>
      <c r="M55" s="558"/>
      <c r="N55" s="558"/>
      <c r="O55" s="559"/>
      <c r="P55" s="372"/>
      <c r="Q55" s="372"/>
      <c r="R55" s="557"/>
      <c r="S55" s="558"/>
      <c r="T55" s="558"/>
      <c r="U55" s="558"/>
      <c r="V55" s="559"/>
      <c r="W55" s="372"/>
      <c r="X55" s="372"/>
      <c r="Y55" s="557"/>
      <c r="Z55" s="558"/>
      <c r="AA55" s="558"/>
      <c r="AB55" s="558"/>
      <c r="AC55" s="559"/>
      <c r="AD55" s="372"/>
      <c r="AE55" s="209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372"/>
      <c r="D56" s="557"/>
      <c r="E56" s="558"/>
      <c r="F56" s="558"/>
      <c r="G56" s="558"/>
      <c r="H56" s="559"/>
      <c r="I56" s="372"/>
      <c r="J56" s="372"/>
      <c r="K56" s="557"/>
      <c r="L56" s="558"/>
      <c r="M56" s="558"/>
      <c r="N56" s="558"/>
      <c r="O56" s="559"/>
      <c r="P56" s="372"/>
      <c r="Q56" s="372"/>
      <c r="R56" s="557"/>
      <c r="S56" s="558"/>
      <c r="T56" s="558"/>
      <c r="U56" s="558"/>
      <c r="V56" s="559"/>
      <c r="W56" s="372"/>
      <c r="X56" s="372"/>
      <c r="Y56" s="557"/>
      <c r="Z56" s="558"/>
      <c r="AA56" s="558"/>
      <c r="AB56" s="558"/>
      <c r="AC56" s="559"/>
      <c r="AD56" s="372"/>
      <c r="AE56" s="209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372"/>
      <c r="D57" s="557"/>
      <c r="E57" s="558"/>
      <c r="F57" s="558"/>
      <c r="G57" s="558"/>
      <c r="H57" s="559"/>
      <c r="I57" s="372"/>
      <c r="J57" s="372"/>
      <c r="K57" s="557"/>
      <c r="L57" s="558"/>
      <c r="M57" s="558"/>
      <c r="N57" s="558"/>
      <c r="O57" s="559"/>
      <c r="P57" s="372"/>
      <c r="Q57" s="372"/>
      <c r="R57" s="557"/>
      <c r="S57" s="558"/>
      <c r="T57" s="558"/>
      <c r="U57" s="558"/>
      <c r="V57" s="559"/>
      <c r="W57" s="372"/>
      <c r="X57" s="372"/>
      <c r="Y57" s="557"/>
      <c r="Z57" s="558"/>
      <c r="AA57" s="558"/>
      <c r="AB57" s="558"/>
      <c r="AC57" s="559"/>
      <c r="AD57" s="372"/>
      <c r="AE57" s="209"/>
      <c r="AF57" s="228"/>
      <c r="AG57" s="243"/>
      <c r="AH57" s="242" t="s">
        <v>118</v>
      </c>
      <c r="AI57" s="242" t="s">
        <v>124</v>
      </c>
      <c r="AJ57" s="243"/>
    </row>
    <row r="58" spans="1:36" ht="11.25" customHeight="1" x14ac:dyDescent="0.3">
      <c r="A58" s="85"/>
      <c r="B58" s="209"/>
      <c r="C58" s="372"/>
      <c r="D58" s="557"/>
      <c r="E58" s="558"/>
      <c r="F58" s="558"/>
      <c r="G58" s="558"/>
      <c r="H58" s="559"/>
      <c r="I58" s="372"/>
      <c r="J58" s="372"/>
      <c r="K58" s="557"/>
      <c r="L58" s="558"/>
      <c r="M58" s="558"/>
      <c r="N58" s="558"/>
      <c r="O58" s="559"/>
      <c r="P58" s="372"/>
      <c r="Q58" s="372"/>
      <c r="R58" s="557"/>
      <c r="S58" s="558"/>
      <c r="T58" s="558"/>
      <c r="U58" s="558"/>
      <c r="V58" s="559"/>
      <c r="W58" s="372"/>
      <c r="X58" s="372"/>
      <c r="Y58" s="557"/>
      <c r="Z58" s="558"/>
      <c r="AA58" s="558"/>
      <c r="AB58" s="558"/>
      <c r="AC58" s="559"/>
      <c r="AD58" s="372"/>
      <c r="AE58" s="209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372"/>
      <c r="D59" s="557"/>
      <c r="E59" s="558"/>
      <c r="F59" s="558"/>
      <c r="G59" s="558"/>
      <c r="H59" s="559"/>
      <c r="I59" s="372"/>
      <c r="J59" s="372"/>
      <c r="K59" s="557"/>
      <c r="L59" s="558"/>
      <c r="M59" s="558"/>
      <c r="N59" s="558"/>
      <c r="O59" s="559"/>
      <c r="P59" s="372"/>
      <c r="Q59" s="372"/>
      <c r="R59" s="557"/>
      <c r="S59" s="558"/>
      <c r="T59" s="558"/>
      <c r="U59" s="558"/>
      <c r="V59" s="559"/>
      <c r="W59" s="372"/>
      <c r="X59" s="372"/>
      <c r="Y59" s="557"/>
      <c r="Z59" s="558"/>
      <c r="AA59" s="558"/>
      <c r="AB59" s="558"/>
      <c r="AC59" s="559"/>
      <c r="AD59" s="372"/>
      <c r="AE59" s="209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372"/>
      <c r="D60" s="557"/>
      <c r="E60" s="558"/>
      <c r="F60" s="558"/>
      <c r="G60" s="558"/>
      <c r="H60" s="559"/>
      <c r="I60" s="372"/>
      <c r="J60" s="372"/>
      <c r="K60" s="557"/>
      <c r="L60" s="558"/>
      <c r="M60" s="558"/>
      <c r="N60" s="558"/>
      <c r="O60" s="559"/>
      <c r="P60" s="372"/>
      <c r="Q60" s="372"/>
      <c r="R60" s="557"/>
      <c r="S60" s="558"/>
      <c r="T60" s="558"/>
      <c r="U60" s="558"/>
      <c r="V60" s="559"/>
      <c r="W60" s="372"/>
      <c r="X60" s="372"/>
      <c r="Y60" s="557"/>
      <c r="Z60" s="558"/>
      <c r="AA60" s="558"/>
      <c r="AB60" s="558"/>
      <c r="AC60" s="559"/>
      <c r="AD60" s="372"/>
      <c r="AE60" s="209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372"/>
      <c r="D61" s="560"/>
      <c r="E61" s="561"/>
      <c r="F61" s="561"/>
      <c r="G61" s="561"/>
      <c r="H61" s="562"/>
      <c r="I61" s="372"/>
      <c r="J61" s="372"/>
      <c r="K61" s="560"/>
      <c r="L61" s="561"/>
      <c r="M61" s="561"/>
      <c r="N61" s="561"/>
      <c r="O61" s="562"/>
      <c r="P61" s="372"/>
      <c r="Q61" s="372"/>
      <c r="R61" s="560"/>
      <c r="S61" s="561"/>
      <c r="T61" s="561"/>
      <c r="U61" s="561"/>
      <c r="V61" s="562"/>
      <c r="W61" s="372"/>
      <c r="X61" s="372"/>
      <c r="Y61" s="560"/>
      <c r="Z61" s="561"/>
      <c r="AA61" s="561"/>
      <c r="AB61" s="561"/>
      <c r="AC61" s="562"/>
      <c r="AD61" s="372"/>
      <c r="AE61" s="209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564" t="str">
        <f>IF(VLOOKUP(C54,Tabel_P_Ruang,4*$AH$4-1,0)&lt;&gt;0,VLOOKUP(C54,Tabel_P_Ruang,4*$AH$4-1,0),"")</f>
        <v/>
      </c>
      <c r="D62" s="564"/>
      <c r="E62" s="564"/>
      <c r="F62" s="564"/>
      <c r="G62" s="564"/>
      <c r="H62" s="564"/>
      <c r="I62" s="564"/>
      <c r="J62" s="564" t="str">
        <f>IF(VLOOKUP(J54,Tabel_P_Ruang,4*$AH$4-1,0)&lt;&gt;0,VLOOKUP(J54,Tabel_P_Ruang,4*$AH$4-1,0),"")</f>
        <v/>
      </c>
      <c r="K62" s="564"/>
      <c r="L62" s="564"/>
      <c r="M62" s="564"/>
      <c r="N62" s="564"/>
      <c r="O62" s="564"/>
      <c r="P62" s="564"/>
      <c r="Q62" s="564" t="str">
        <f>IF(VLOOKUP(Q54,Tabel_P_Ruang,4*$AH$4-1,0)&lt;&gt;0,VLOOKUP(Q54,Tabel_P_Ruang,4*$AH$4-1,0),"")</f>
        <v/>
      </c>
      <c r="R62" s="564"/>
      <c r="S62" s="564"/>
      <c r="T62" s="564"/>
      <c r="U62" s="564"/>
      <c r="V62" s="564"/>
      <c r="W62" s="564"/>
      <c r="X62" s="564" t="str">
        <f>IF(VLOOKUP(X54,Tabel_P_Ruang,4*$AH$4-1,0)&lt;&gt;0,VLOOKUP(X54,Tabel_P_Ruang,4*$AH$4-1,0),"")</f>
        <v/>
      </c>
      <c r="Y62" s="564"/>
      <c r="Z62" s="564"/>
      <c r="AA62" s="564"/>
      <c r="AB62" s="564"/>
      <c r="AC62" s="564"/>
      <c r="AD62" s="564"/>
      <c r="AE62" s="209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564" t="str">
        <f>IF(VLOOKUP(C54,Tabel_P_Ruang,4*$AH$4,0)&lt;&gt;0,VLOOKUP(C54,Tabel_P_Ruang,4*$AH$4,0),"")</f>
        <v/>
      </c>
      <c r="D63" s="564"/>
      <c r="E63" s="564"/>
      <c r="F63" s="564"/>
      <c r="G63" s="564"/>
      <c r="H63" s="564"/>
      <c r="I63" s="564"/>
      <c r="J63" s="564" t="str">
        <f>IF(VLOOKUP(J54,Tabel_P_Ruang,4*$AH$4,0)&lt;&gt;0,VLOOKUP(J54,Tabel_P_Ruang,4*$AH$4,0),"")</f>
        <v/>
      </c>
      <c r="K63" s="564"/>
      <c r="L63" s="564"/>
      <c r="M63" s="564"/>
      <c r="N63" s="564"/>
      <c r="O63" s="564"/>
      <c r="P63" s="564"/>
      <c r="Q63" s="564" t="str">
        <f>IF(VLOOKUP(Q54,Tabel_P_Ruang,4*$AH$4,0)&lt;&gt;0,VLOOKUP(Q54,Tabel_P_Ruang,4*$AH$4,0),"")</f>
        <v/>
      </c>
      <c r="R63" s="564"/>
      <c r="S63" s="564"/>
      <c r="T63" s="564"/>
      <c r="U63" s="564"/>
      <c r="V63" s="564"/>
      <c r="W63" s="564"/>
      <c r="X63" s="564" t="str">
        <f>IF(VLOOKUP(X54,Tabel_P_Ruang,4*$AH$4,0)&lt;&gt;0,VLOOKUP(X54,Tabel_P_Ruang,4*$AH$4,0),"")</f>
        <v/>
      </c>
      <c r="Y63" s="564"/>
      <c r="Z63" s="564"/>
      <c r="AA63" s="564"/>
      <c r="AB63" s="564"/>
      <c r="AC63" s="564"/>
      <c r="AD63" s="564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selectLockedCells="1"/>
  <mergeCells count="64">
    <mergeCell ref="C62:I62"/>
    <mergeCell ref="J62:P62"/>
    <mergeCell ref="Q62:W62"/>
    <mergeCell ref="X62:AD62"/>
    <mergeCell ref="C63:I63"/>
    <mergeCell ref="J63:P63"/>
    <mergeCell ref="Q63:W63"/>
    <mergeCell ref="X63:AD63"/>
    <mergeCell ref="C52:I52"/>
    <mergeCell ref="J52:P52"/>
    <mergeCell ref="Q52:W52"/>
    <mergeCell ref="X52:AD52"/>
    <mergeCell ref="D54:H61"/>
    <mergeCell ref="K54:O61"/>
    <mergeCell ref="R54:V61"/>
    <mergeCell ref="Y54:AC61"/>
    <mergeCell ref="D43:H50"/>
    <mergeCell ref="K43:O50"/>
    <mergeCell ref="R43:V50"/>
    <mergeCell ref="Y43:AC50"/>
    <mergeCell ref="C51:I51"/>
    <mergeCell ref="J51:P51"/>
    <mergeCell ref="Q51:W51"/>
    <mergeCell ref="X51:AD51"/>
    <mergeCell ref="C40:I40"/>
    <mergeCell ref="J40:P40"/>
    <mergeCell ref="Q40:W40"/>
    <mergeCell ref="X40:AD40"/>
    <mergeCell ref="C41:I41"/>
    <mergeCell ref="J41:P41"/>
    <mergeCell ref="Q41:W41"/>
    <mergeCell ref="X41:AD41"/>
    <mergeCell ref="C30:I30"/>
    <mergeCell ref="J30:P30"/>
    <mergeCell ref="Q30:W30"/>
    <mergeCell ref="X30:AD30"/>
    <mergeCell ref="D32:H39"/>
    <mergeCell ref="K32:O39"/>
    <mergeCell ref="R32:V39"/>
    <mergeCell ref="Y32:AC39"/>
    <mergeCell ref="D21:H28"/>
    <mergeCell ref="K21:O28"/>
    <mergeCell ref="R21:V28"/>
    <mergeCell ref="Y21:AC28"/>
    <mergeCell ref="C29:I29"/>
    <mergeCell ref="J29:P29"/>
    <mergeCell ref="Q29:W29"/>
    <mergeCell ref="X29:AD29"/>
    <mergeCell ref="C18:I18"/>
    <mergeCell ref="J18:P18"/>
    <mergeCell ref="Q18:W18"/>
    <mergeCell ref="X18:AD18"/>
    <mergeCell ref="C19:I19"/>
    <mergeCell ref="J19:P19"/>
    <mergeCell ref="Q19:W19"/>
    <mergeCell ref="X19:AD19"/>
    <mergeCell ref="A1:AF1"/>
    <mergeCell ref="A2:AF2"/>
    <mergeCell ref="AH4:AH7"/>
    <mergeCell ref="N6:S8"/>
    <mergeCell ref="D10:H17"/>
    <mergeCell ref="K10:O17"/>
    <mergeCell ref="R10:V17"/>
    <mergeCell ref="Y10:AC1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98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30" width="3.109375" style="206" customWidth="1"/>
    <col min="31" max="31" width="1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39" hidden="1"/>
  </cols>
  <sheetData>
    <row r="1" spans="1:36" s="206" customFormat="1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s="206" customFormat="1" ht="30" x14ac:dyDescent="0.5">
      <c r="A2" s="530" t="str">
        <f>"RUANG " &amp; AH4</f>
        <v>RUANG 3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s="206" customForma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s="206" customFormat="1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3</v>
      </c>
      <c r="AI4" s="68"/>
      <c r="AJ4" s="68"/>
    </row>
    <row r="5" spans="1:36" s="206" customFormat="1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s="206" customFormat="1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s="206" customFormat="1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s="206" customFormat="1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s="206" customFormat="1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s="206" customFormat="1" ht="11.25" customHeight="1" x14ac:dyDescent="0.3">
      <c r="A10" s="85"/>
      <c r="B10" s="209"/>
      <c r="C10" s="234">
        <f>IF(Dt_Pemb_R!$C$6="Kanan ke Kiri",VALUE(MID($AH24,1,2)),VALUE(MID($AI24,1,2)))</f>
        <v>1</v>
      </c>
      <c r="D10" s="534"/>
      <c r="E10" s="535"/>
      <c r="F10" s="535"/>
      <c r="G10" s="535"/>
      <c r="H10" s="536"/>
      <c r="I10" s="209"/>
      <c r="J10" s="234">
        <f>IF(Dt_Pemb_R!$C$6="Kanan ke Kiri",VALUE(MID($AH24,3,2)),VALUE(MID($AI24,3,2)))</f>
        <v>2</v>
      </c>
      <c r="K10" s="534"/>
      <c r="L10" s="535"/>
      <c r="M10" s="535"/>
      <c r="N10" s="535"/>
      <c r="O10" s="536"/>
      <c r="P10" s="209"/>
      <c r="Q10" s="234">
        <f>IF(Dt_Pemb_R!$C$6="Kanan ke Kiri",VALUE(MID($AH24,5,2)),VALUE(MID($AI24,5,2)))</f>
        <v>3</v>
      </c>
      <c r="R10" s="534"/>
      <c r="S10" s="535"/>
      <c r="T10" s="535"/>
      <c r="U10" s="535"/>
      <c r="V10" s="536"/>
      <c r="W10" s="209"/>
      <c r="X10" s="234">
        <f>IF(Dt_Pemb_R!$C$6="Kanan ke Kiri",VALUE(MID($AH24,7,2)),VALUE(MID($AI24,7,2)))</f>
        <v>4</v>
      </c>
      <c r="Y10" s="534"/>
      <c r="Z10" s="535"/>
      <c r="AA10" s="535"/>
      <c r="AB10" s="535"/>
      <c r="AC10" s="536"/>
      <c r="AD10" s="209"/>
      <c r="AE10" s="209"/>
      <c r="AF10" s="228"/>
      <c r="AG10" s="68"/>
      <c r="AH10" s="68"/>
      <c r="AI10" s="68"/>
      <c r="AJ10" s="68"/>
    </row>
    <row r="11" spans="1:36" s="206" customFormat="1" ht="11.25" customHeight="1" x14ac:dyDescent="0.3">
      <c r="A11" s="85"/>
      <c r="B11" s="209"/>
      <c r="C11" s="209"/>
      <c r="D11" s="537"/>
      <c r="E11" s="538"/>
      <c r="F11" s="538"/>
      <c r="G11" s="538"/>
      <c r="H11" s="539"/>
      <c r="I11" s="209"/>
      <c r="J11" s="209"/>
      <c r="K11" s="537"/>
      <c r="L11" s="538"/>
      <c r="M11" s="538"/>
      <c r="N11" s="538"/>
      <c r="O11" s="539"/>
      <c r="P11" s="209"/>
      <c r="Q11" s="209"/>
      <c r="R11" s="537"/>
      <c r="S11" s="538"/>
      <c r="T11" s="538"/>
      <c r="U11" s="538"/>
      <c r="V11" s="539"/>
      <c r="W11" s="209"/>
      <c r="X11" s="209"/>
      <c r="Y11" s="537"/>
      <c r="Z11" s="538"/>
      <c r="AA11" s="538"/>
      <c r="AB11" s="538"/>
      <c r="AC11" s="539"/>
      <c r="AD11" s="209"/>
      <c r="AE11" s="209"/>
      <c r="AF11" s="228"/>
      <c r="AG11" s="68"/>
      <c r="AH11" s="68"/>
      <c r="AI11" s="68"/>
      <c r="AJ11" s="68"/>
    </row>
    <row r="12" spans="1:36" s="206" customFormat="1" ht="11.25" customHeight="1" x14ac:dyDescent="0.3">
      <c r="A12" s="85"/>
      <c r="B12" s="209"/>
      <c r="C12" s="209"/>
      <c r="D12" s="537"/>
      <c r="E12" s="538"/>
      <c r="F12" s="538"/>
      <c r="G12" s="538"/>
      <c r="H12" s="539"/>
      <c r="I12" s="209"/>
      <c r="J12" s="209"/>
      <c r="K12" s="537"/>
      <c r="L12" s="538"/>
      <c r="M12" s="538"/>
      <c r="N12" s="538"/>
      <c r="O12" s="539"/>
      <c r="P12" s="209"/>
      <c r="Q12" s="209"/>
      <c r="R12" s="537"/>
      <c r="S12" s="538"/>
      <c r="T12" s="538"/>
      <c r="U12" s="538"/>
      <c r="V12" s="539"/>
      <c r="W12" s="209"/>
      <c r="X12" s="209"/>
      <c r="Y12" s="537"/>
      <c r="Z12" s="538"/>
      <c r="AA12" s="538"/>
      <c r="AB12" s="538"/>
      <c r="AC12" s="539"/>
      <c r="AD12" s="209"/>
      <c r="AE12" s="209"/>
      <c r="AF12" s="228"/>
      <c r="AG12" s="68"/>
      <c r="AH12" s="68"/>
      <c r="AI12" s="68"/>
      <c r="AJ12" s="68"/>
    </row>
    <row r="13" spans="1:36" s="206" customFormat="1" ht="11.25" customHeight="1" x14ac:dyDescent="0.3">
      <c r="A13" s="85"/>
      <c r="B13" s="209"/>
      <c r="C13" s="209"/>
      <c r="D13" s="537"/>
      <c r="E13" s="538"/>
      <c r="F13" s="538"/>
      <c r="G13" s="538"/>
      <c r="H13" s="539"/>
      <c r="I13" s="209"/>
      <c r="J13" s="209"/>
      <c r="K13" s="537"/>
      <c r="L13" s="538"/>
      <c r="M13" s="538"/>
      <c r="N13" s="538"/>
      <c r="O13" s="539"/>
      <c r="P13" s="209"/>
      <c r="Q13" s="209"/>
      <c r="R13" s="537"/>
      <c r="S13" s="538"/>
      <c r="T13" s="538"/>
      <c r="U13" s="538"/>
      <c r="V13" s="539"/>
      <c r="W13" s="209"/>
      <c r="X13" s="209"/>
      <c r="Y13" s="537"/>
      <c r="Z13" s="538"/>
      <c r="AA13" s="538"/>
      <c r="AB13" s="538"/>
      <c r="AC13" s="539"/>
      <c r="AD13" s="209"/>
      <c r="AE13" s="209"/>
      <c r="AF13" s="228"/>
      <c r="AG13" s="68"/>
      <c r="AH13" s="68"/>
      <c r="AI13" s="68"/>
      <c r="AJ13" s="68"/>
    </row>
    <row r="14" spans="1:36" s="206" customFormat="1" ht="11.25" customHeight="1" x14ac:dyDescent="0.3">
      <c r="A14" s="85"/>
      <c r="B14" s="209"/>
      <c r="C14" s="209"/>
      <c r="D14" s="537"/>
      <c r="E14" s="538"/>
      <c r="F14" s="538"/>
      <c r="G14" s="538"/>
      <c r="H14" s="539"/>
      <c r="I14" s="209"/>
      <c r="J14" s="209"/>
      <c r="K14" s="537"/>
      <c r="L14" s="538"/>
      <c r="M14" s="538"/>
      <c r="N14" s="538"/>
      <c r="O14" s="539"/>
      <c r="P14" s="209"/>
      <c r="Q14" s="209"/>
      <c r="R14" s="537"/>
      <c r="S14" s="538"/>
      <c r="T14" s="538"/>
      <c r="U14" s="538"/>
      <c r="V14" s="539"/>
      <c r="W14" s="209"/>
      <c r="X14" s="209"/>
      <c r="Y14" s="537"/>
      <c r="Z14" s="538"/>
      <c r="AA14" s="538"/>
      <c r="AB14" s="538"/>
      <c r="AC14" s="539"/>
      <c r="AD14" s="209"/>
      <c r="AE14" s="209"/>
      <c r="AF14" s="228"/>
      <c r="AG14" s="68"/>
      <c r="AH14" s="68"/>
      <c r="AI14" s="68"/>
      <c r="AJ14" s="68"/>
    </row>
    <row r="15" spans="1:36" s="206" customFormat="1" ht="11.25" customHeight="1" x14ac:dyDescent="0.3">
      <c r="A15" s="85"/>
      <c r="B15" s="209"/>
      <c r="C15" s="209"/>
      <c r="D15" s="540"/>
      <c r="E15" s="541"/>
      <c r="F15" s="541"/>
      <c r="G15" s="541"/>
      <c r="H15" s="542"/>
      <c r="I15" s="209"/>
      <c r="J15" s="209"/>
      <c r="K15" s="540"/>
      <c r="L15" s="541"/>
      <c r="M15" s="541"/>
      <c r="N15" s="541"/>
      <c r="O15" s="542"/>
      <c r="P15" s="209"/>
      <c r="Q15" s="209"/>
      <c r="R15" s="540"/>
      <c r="S15" s="541"/>
      <c r="T15" s="541"/>
      <c r="U15" s="541"/>
      <c r="V15" s="542"/>
      <c r="W15" s="209"/>
      <c r="X15" s="209"/>
      <c r="Y15" s="540"/>
      <c r="Z15" s="541"/>
      <c r="AA15" s="541"/>
      <c r="AB15" s="541"/>
      <c r="AC15" s="542"/>
      <c r="AD15" s="209"/>
      <c r="AE15" s="209"/>
      <c r="AF15" s="228"/>
      <c r="AG15" s="68"/>
      <c r="AH15" s="68"/>
      <c r="AI15" s="68"/>
      <c r="AJ15" s="68"/>
    </row>
    <row r="16" spans="1:36" s="206" customFormat="1" ht="11.25" customHeight="1" x14ac:dyDescent="0.3">
      <c r="A16" s="85"/>
      <c r="B16" s="222"/>
      <c r="C16" s="543" t="str">
        <f>IF(VLOOKUP(C10,Tabel_P_Ruang,4*$AH$4-1,0)&lt;&gt;0,VLOOKUP(C10,Tabel_P_Ruang,4*$AH$4-1,0),"")</f>
        <v>23</v>
      </c>
      <c r="D16" s="543"/>
      <c r="E16" s="543"/>
      <c r="F16" s="543"/>
      <c r="G16" s="543"/>
      <c r="H16" s="543"/>
      <c r="I16" s="543"/>
      <c r="J16" s="543" t="str">
        <f>IF(VLOOKUP(J10,Tabel_P_Ruang,4*$AH$4-1,0)&lt;&gt;0,VLOOKUP(J10,Tabel_P_Ruang,4*$AH$4-1,0),"")</f>
        <v>11</v>
      </c>
      <c r="K16" s="543"/>
      <c r="L16" s="543"/>
      <c r="M16" s="543"/>
      <c r="N16" s="543"/>
      <c r="O16" s="543"/>
      <c r="P16" s="543"/>
      <c r="Q16" s="543" t="str">
        <f>IF(VLOOKUP(Q10,Tabel_P_Ruang,4*$AH$4-1,0)&lt;&gt;0,VLOOKUP(Q10,Tabel_P_Ruang,4*$AH$4-1,0),"")</f>
        <v>15</v>
      </c>
      <c r="R16" s="543"/>
      <c r="S16" s="543"/>
      <c r="T16" s="543"/>
      <c r="U16" s="543"/>
      <c r="V16" s="543"/>
      <c r="W16" s="543"/>
      <c r="X16" s="543" t="str">
        <f>IF(VLOOKUP(X10,Tabel_P_Ruang,4*$AH$4-1,0)&lt;&gt;0,VLOOKUP(X10,Tabel_P_Ruang,4*$AH$4-1,0),"")</f>
        <v>7</v>
      </c>
      <c r="Y16" s="543"/>
      <c r="Z16" s="543"/>
      <c r="AA16" s="543"/>
      <c r="AB16" s="543"/>
      <c r="AC16" s="543"/>
      <c r="AD16" s="543"/>
      <c r="AE16" s="209"/>
      <c r="AF16" s="228"/>
      <c r="AG16" s="68"/>
      <c r="AH16" s="68"/>
      <c r="AI16" s="68"/>
      <c r="AJ16" s="68"/>
    </row>
    <row r="17" spans="1:36" s="206" customFormat="1" ht="11.25" customHeight="1" x14ac:dyDescent="0.3">
      <c r="A17" s="85"/>
      <c r="B17" s="209"/>
      <c r="C17" s="543" t="str">
        <f>IF(VLOOKUP(C10,Tabel_P_Ruang,4*$AH$4,0)&lt;&gt;0,VLOOKUP(C10,Tabel_P_Ruang,4*$AH$4,0),"")</f>
        <v>M. FAUSAN</v>
      </c>
      <c r="D17" s="543"/>
      <c r="E17" s="543"/>
      <c r="F17" s="543"/>
      <c r="G17" s="543"/>
      <c r="H17" s="543"/>
      <c r="I17" s="543"/>
      <c r="J17" s="543" t="str">
        <f>IF(VLOOKUP(J10,Tabel_P_Ruang,4*$AH$4,0)&lt;&gt;0,VLOOKUP(J10,Tabel_P_Ruang,4*$AH$4,0),"")</f>
        <v>ULFA RAMADHANI</v>
      </c>
      <c r="K17" s="543"/>
      <c r="L17" s="543"/>
      <c r="M17" s="543"/>
      <c r="N17" s="543"/>
      <c r="O17" s="543"/>
      <c r="P17" s="543"/>
      <c r="Q17" s="543" t="str">
        <f>IF(VLOOKUP(Q10,Tabel_P_Ruang,4*$AH$4,0)&lt;&gt;0,VLOOKUP(Q10,Tabel_P_Ruang,4*$AH$4,0),"")</f>
        <v>ASKA NAJHAN ALFIQRI</v>
      </c>
      <c r="R17" s="543"/>
      <c r="S17" s="543"/>
      <c r="T17" s="543"/>
      <c r="U17" s="543"/>
      <c r="V17" s="543"/>
      <c r="W17" s="543"/>
      <c r="X17" s="543" t="str">
        <f>IF(VLOOKUP(X10,Tabel_P_Ruang,4*$AH$4,0)&lt;&gt;0,VLOOKUP(X10,Tabel_P_Ruang,4*$AH$4,0),"")</f>
        <v>NAUFAL MUSTOLAHUL FALAH</v>
      </c>
      <c r="Y17" s="543"/>
      <c r="Z17" s="543"/>
      <c r="AA17" s="543"/>
      <c r="AB17" s="543"/>
      <c r="AC17" s="543"/>
      <c r="AD17" s="543"/>
      <c r="AE17" s="209"/>
      <c r="AF17" s="228"/>
      <c r="AG17" s="210"/>
      <c r="AH17" s="104"/>
      <c r="AI17" s="104"/>
      <c r="AJ17" s="104"/>
    </row>
    <row r="18" spans="1:36" s="206" customFormat="1" ht="11.25" customHeight="1" x14ac:dyDescent="0.3">
      <c r="A18" s="85"/>
      <c r="B18" s="209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209"/>
      <c r="AF18" s="228"/>
      <c r="AG18" s="68"/>
      <c r="AH18" s="68"/>
      <c r="AI18" s="68"/>
      <c r="AJ18" s="68"/>
    </row>
    <row r="19" spans="1:36" s="206" customFormat="1" ht="11.25" customHeight="1" x14ac:dyDescent="0.3">
      <c r="A19" s="85"/>
      <c r="B19" s="209"/>
      <c r="C19" s="234">
        <f>IF(Dt_Pemb_R!$C$6="Kanan ke Kiri",VALUE(MID($AH33,1,2)),VALUE(MID($AI33,1,2)))</f>
        <v>8</v>
      </c>
      <c r="D19" s="534"/>
      <c r="E19" s="535"/>
      <c r="F19" s="535"/>
      <c r="G19" s="535"/>
      <c r="H19" s="536"/>
      <c r="I19" s="209"/>
      <c r="J19" s="234">
        <f>IF(Dt_Pemb_R!$C$6="Kanan ke Kiri",VALUE(MID($AH33,3,2)),VALUE(MID($AI33,3,2)))</f>
        <v>7</v>
      </c>
      <c r="K19" s="534"/>
      <c r="L19" s="535"/>
      <c r="M19" s="535"/>
      <c r="N19" s="535"/>
      <c r="O19" s="536"/>
      <c r="P19" s="209"/>
      <c r="Q19" s="234">
        <f>IF(Dt_Pemb_R!$C$6="Kanan ke Kiri",VALUE(MID($AH33,5,2)),VALUE(MID($AI33,5,2)))</f>
        <v>6</v>
      </c>
      <c r="R19" s="534"/>
      <c r="S19" s="535"/>
      <c r="T19" s="535"/>
      <c r="U19" s="535"/>
      <c r="V19" s="536"/>
      <c r="W19" s="209"/>
      <c r="X19" s="234">
        <f>IF(Dt_Pemb_R!$C$6="Kanan ke Kiri",VALUE(MID($AH33,7,2)),VALUE(MID($AI33,7,2)))</f>
        <v>5</v>
      </c>
      <c r="Y19" s="534"/>
      <c r="Z19" s="535"/>
      <c r="AA19" s="535"/>
      <c r="AB19" s="535"/>
      <c r="AC19" s="536"/>
      <c r="AD19" s="209"/>
      <c r="AE19" s="209"/>
      <c r="AF19" s="228"/>
      <c r="AG19" s="68"/>
      <c r="AH19" s="68"/>
      <c r="AI19" s="68"/>
      <c r="AJ19" s="68"/>
    </row>
    <row r="20" spans="1:36" s="206" customFormat="1" ht="11.25" customHeight="1" x14ac:dyDescent="0.3">
      <c r="A20" s="85"/>
      <c r="B20" s="209"/>
      <c r="C20" s="209"/>
      <c r="D20" s="537"/>
      <c r="E20" s="538"/>
      <c r="F20" s="538"/>
      <c r="G20" s="538"/>
      <c r="H20" s="539"/>
      <c r="I20" s="209"/>
      <c r="J20" s="209"/>
      <c r="K20" s="537"/>
      <c r="L20" s="538"/>
      <c r="M20" s="538"/>
      <c r="N20" s="538"/>
      <c r="O20" s="539"/>
      <c r="P20" s="209"/>
      <c r="Q20" s="209"/>
      <c r="R20" s="537"/>
      <c r="S20" s="538"/>
      <c r="T20" s="538"/>
      <c r="U20" s="538"/>
      <c r="V20" s="539"/>
      <c r="W20" s="209"/>
      <c r="X20" s="209"/>
      <c r="Y20" s="537"/>
      <c r="Z20" s="538"/>
      <c r="AA20" s="538"/>
      <c r="AB20" s="538"/>
      <c r="AC20" s="539"/>
      <c r="AD20" s="209"/>
      <c r="AE20" s="209"/>
      <c r="AF20" s="228"/>
      <c r="AG20" s="68"/>
      <c r="AH20" s="68"/>
      <c r="AI20" s="68"/>
      <c r="AJ20" s="68"/>
    </row>
    <row r="21" spans="1:36" s="206" customFormat="1" ht="11.25" customHeight="1" x14ac:dyDescent="0.3">
      <c r="A21" s="85"/>
      <c r="B21" s="209"/>
      <c r="C21" s="209"/>
      <c r="D21" s="537"/>
      <c r="E21" s="538"/>
      <c r="F21" s="538"/>
      <c r="G21" s="538"/>
      <c r="H21" s="539"/>
      <c r="I21" s="209"/>
      <c r="J21" s="209"/>
      <c r="K21" s="537"/>
      <c r="L21" s="538"/>
      <c r="M21" s="538"/>
      <c r="N21" s="538"/>
      <c r="O21" s="539"/>
      <c r="P21" s="209"/>
      <c r="Q21" s="209"/>
      <c r="R21" s="537"/>
      <c r="S21" s="538"/>
      <c r="T21" s="538"/>
      <c r="U21" s="538"/>
      <c r="V21" s="539"/>
      <c r="W21" s="209"/>
      <c r="X21" s="209"/>
      <c r="Y21" s="537"/>
      <c r="Z21" s="538"/>
      <c r="AA21" s="538"/>
      <c r="AB21" s="538"/>
      <c r="AC21" s="539"/>
      <c r="AD21" s="209"/>
      <c r="AE21" s="209"/>
      <c r="AF21" s="228"/>
      <c r="AG21" s="68"/>
      <c r="AH21" s="68"/>
      <c r="AI21" s="68"/>
      <c r="AJ21" s="68"/>
    </row>
    <row r="22" spans="1:36" s="206" customFormat="1" ht="11.25" customHeight="1" x14ac:dyDescent="0.3">
      <c r="A22" s="85"/>
      <c r="B22" s="209"/>
      <c r="C22" s="209"/>
      <c r="D22" s="537"/>
      <c r="E22" s="538"/>
      <c r="F22" s="538"/>
      <c r="G22" s="538"/>
      <c r="H22" s="539"/>
      <c r="I22" s="209"/>
      <c r="J22" s="209"/>
      <c r="K22" s="537"/>
      <c r="L22" s="538"/>
      <c r="M22" s="538"/>
      <c r="N22" s="538"/>
      <c r="O22" s="539"/>
      <c r="P22" s="209"/>
      <c r="Q22" s="209"/>
      <c r="R22" s="537"/>
      <c r="S22" s="538"/>
      <c r="T22" s="538"/>
      <c r="U22" s="538"/>
      <c r="V22" s="539"/>
      <c r="W22" s="209"/>
      <c r="X22" s="209"/>
      <c r="Y22" s="537"/>
      <c r="Z22" s="538"/>
      <c r="AA22" s="538"/>
      <c r="AB22" s="538"/>
      <c r="AC22" s="53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209"/>
      <c r="D23" s="537"/>
      <c r="E23" s="538"/>
      <c r="F23" s="538"/>
      <c r="G23" s="538"/>
      <c r="H23" s="539"/>
      <c r="I23" s="209"/>
      <c r="J23" s="209"/>
      <c r="K23" s="537"/>
      <c r="L23" s="538"/>
      <c r="M23" s="538"/>
      <c r="N23" s="538"/>
      <c r="O23" s="539"/>
      <c r="P23" s="209"/>
      <c r="Q23" s="209"/>
      <c r="R23" s="537"/>
      <c r="S23" s="538"/>
      <c r="T23" s="538"/>
      <c r="U23" s="538"/>
      <c r="V23" s="539"/>
      <c r="W23" s="209"/>
      <c r="X23" s="209"/>
      <c r="Y23" s="537"/>
      <c r="Z23" s="538"/>
      <c r="AA23" s="538"/>
      <c r="AB23" s="538"/>
      <c r="AC23" s="539"/>
      <c r="AD23" s="209"/>
      <c r="AE23" s="209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209"/>
      <c r="D24" s="540"/>
      <c r="E24" s="541"/>
      <c r="F24" s="541"/>
      <c r="G24" s="541"/>
      <c r="H24" s="542"/>
      <c r="I24" s="209"/>
      <c r="J24" s="209"/>
      <c r="K24" s="540"/>
      <c r="L24" s="541"/>
      <c r="M24" s="541"/>
      <c r="N24" s="541"/>
      <c r="O24" s="542"/>
      <c r="P24" s="209"/>
      <c r="Q24" s="209"/>
      <c r="R24" s="540"/>
      <c r="S24" s="541"/>
      <c r="T24" s="541"/>
      <c r="U24" s="541"/>
      <c r="V24" s="542"/>
      <c r="W24" s="209"/>
      <c r="X24" s="209"/>
      <c r="Y24" s="540"/>
      <c r="Z24" s="541"/>
      <c r="AA24" s="541"/>
      <c r="AB24" s="541"/>
      <c r="AC24" s="542"/>
      <c r="AD24" s="209"/>
      <c r="AE24" s="209"/>
      <c r="AF24" s="228"/>
      <c r="AG24" s="243"/>
      <c r="AH24" s="242" t="s">
        <v>115</v>
      </c>
      <c r="AI24" s="242" t="s">
        <v>121</v>
      </c>
      <c r="AJ24" s="243"/>
    </row>
    <row r="25" spans="1:36" ht="11.25" customHeight="1" x14ac:dyDescent="0.3">
      <c r="A25" s="85"/>
      <c r="B25" s="209"/>
      <c r="C25" s="543" t="str">
        <f>IF(VLOOKUP(C19,Tabel_P_Ruang,4*$AH$4-1,0)&lt;&gt;0,VLOOKUP(C19,Tabel_P_Ruang,4*$AH$4-1,0),"")</f>
        <v>8</v>
      </c>
      <c r="D25" s="543"/>
      <c r="E25" s="543"/>
      <c r="F25" s="543"/>
      <c r="G25" s="543"/>
      <c r="H25" s="543"/>
      <c r="I25" s="543"/>
      <c r="J25" s="543" t="str">
        <f>IF(VLOOKUP(J19,Tabel_P_Ruang,4*$AH$4-1,0)&lt;&gt;0,VLOOKUP(J19,Tabel_P_Ruang,4*$AH$4-1,0),"")</f>
        <v>26</v>
      </c>
      <c r="K25" s="543"/>
      <c r="L25" s="543"/>
      <c r="M25" s="543"/>
      <c r="N25" s="543"/>
      <c r="O25" s="543"/>
      <c r="P25" s="543"/>
      <c r="Q25" s="543" t="str">
        <f>IF(VLOOKUP(Q19,Tabel_P_Ruang,4*$AH$4-1,0)&lt;&gt;0,VLOOKUP(Q19,Tabel_P_Ruang,4*$AH$4-1,0),"")</f>
        <v>2</v>
      </c>
      <c r="R25" s="543"/>
      <c r="S25" s="543"/>
      <c r="T25" s="543"/>
      <c r="U25" s="543"/>
      <c r="V25" s="543"/>
      <c r="W25" s="543"/>
      <c r="X25" s="543" t="str">
        <f>IF(VLOOKUP(X19,Tabel_P_Ruang,4*$AH$4-1,0)&lt;&gt;0,VLOOKUP(X19,Tabel_P_Ruang,4*$AH$4-1,0),"")</f>
        <v>25</v>
      </c>
      <c r="Y25" s="543"/>
      <c r="Z25" s="543"/>
      <c r="AA25" s="543"/>
      <c r="AB25" s="543"/>
      <c r="AC25" s="543"/>
      <c r="AD25" s="543"/>
      <c r="AE25" s="209"/>
      <c r="AF25" s="228"/>
      <c r="AG25" s="243"/>
      <c r="AH25" s="242" t="s">
        <v>116</v>
      </c>
      <c r="AI25" s="242" t="s">
        <v>122</v>
      </c>
      <c r="AJ25" s="243"/>
    </row>
    <row r="26" spans="1:36" ht="11.25" customHeight="1" x14ac:dyDescent="0.3">
      <c r="A26" s="85"/>
      <c r="B26" s="209"/>
      <c r="C26" s="543" t="str">
        <f>IF(VLOOKUP(C19,Tabel_P_Ruang,4*$AH$4,0)&lt;&gt;0,VLOOKUP(C19,Tabel_P_Ruang,4*$AH$4,0),"")</f>
        <v>NUR FADHILAH</v>
      </c>
      <c r="D26" s="543"/>
      <c r="E26" s="543"/>
      <c r="F26" s="543"/>
      <c r="G26" s="543"/>
      <c r="H26" s="543"/>
      <c r="I26" s="543"/>
      <c r="J26" s="543" t="str">
        <f>IF(VLOOKUP(J19,Tabel_P_Ruang,4*$AH$4,0)&lt;&gt;0,VLOOKUP(J19,Tabel_P_Ruang,4*$AH$4,0),"")</f>
        <v>NUR EVA NUGRAHA JENG PUTRI</v>
      </c>
      <c r="K26" s="543"/>
      <c r="L26" s="543"/>
      <c r="M26" s="543"/>
      <c r="N26" s="543"/>
      <c r="O26" s="543"/>
      <c r="P26" s="543"/>
      <c r="Q26" s="543" t="str">
        <f>IF(VLOOKUP(Q19,Tabel_P_Ruang,4*$AH$4,0)&lt;&gt;0,VLOOKUP(Q19,Tabel_P_Ruang,4*$AH$4,0),"")</f>
        <v>Alni Ainun Mahya</v>
      </c>
      <c r="R26" s="543"/>
      <c r="S26" s="543"/>
      <c r="T26" s="543"/>
      <c r="U26" s="543"/>
      <c r="V26" s="543"/>
      <c r="W26" s="543"/>
      <c r="X26" s="543" t="str">
        <f>IF(VLOOKUP(X19,Tabel_P_Ruang,4*$AH$4,0)&lt;&gt;0,VLOOKUP(X19,Tabel_P_Ruang,4*$AH$4,0),"")</f>
        <v>MUHAMMAD RIFAI</v>
      </c>
      <c r="Y26" s="543"/>
      <c r="Z26" s="543"/>
      <c r="AA26" s="543"/>
      <c r="AB26" s="543"/>
      <c r="AC26" s="543"/>
      <c r="AD26" s="543"/>
      <c r="AE26" s="209"/>
      <c r="AF26" s="228"/>
      <c r="AG26" s="243"/>
      <c r="AH26" s="242" t="s">
        <v>117</v>
      </c>
      <c r="AI26" s="242" t="s">
        <v>123</v>
      </c>
      <c r="AJ26" s="243"/>
    </row>
    <row r="27" spans="1:36" ht="11.25" customHeight="1" x14ac:dyDescent="0.3">
      <c r="A27" s="85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28"/>
      <c r="AG27" s="243"/>
      <c r="AH27" s="242" t="s">
        <v>118</v>
      </c>
      <c r="AI27" s="242" t="s">
        <v>124</v>
      </c>
      <c r="AJ27" s="243"/>
    </row>
    <row r="28" spans="1:36" ht="11.25" customHeight="1" x14ac:dyDescent="0.3">
      <c r="A28" s="85"/>
      <c r="B28" s="209"/>
      <c r="C28" s="234">
        <f>IF(Dt_Pemb_R!$C$6="Kanan ke Kiri",VALUE(MID($AH42,1,2)),VALUE(MID($AI42,1,2)))</f>
        <v>9</v>
      </c>
      <c r="D28" s="534"/>
      <c r="E28" s="535"/>
      <c r="F28" s="535"/>
      <c r="G28" s="535"/>
      <c r="H28" s="536"/>
      <c r="I28" s="209"/>
      <c r="J28" s="234">
        <f>IF(Dt_Pemb_R!$C$6="Kanan ke Kiri",VALUE(MID($AH42,3,2)),VALUE(MID($AI42,3,2)))</f>
        <v>10</v>
      </c>
      <c r="K28" s="534"/>
      <c r="L28" s="535"/>
      <c r="M28" s="535"/>
      <c r="N28" s="535"/>
      <c r="O28" s="536"/>
      <c r="P28" s="209"/>
      <c r="Q28" s="234">
        <f>IF(Dt_Pemb_R!$C$6="Kanan ke Kiri",VALUE(MID($AH42,5,2)),VALUE(MID($AI42,5,2)))</f>
        <v>11</v>
      </c>
      <c r="R28" s="534"/>
      <c r="S28" s="535"/>
      <c r="T28" s="535"/>
      <c r="U28" s="535"/>
      <c r="V28" s="536"/>
      <c r="W28" s="209"/>
      <c r="X28" s="234">
        <f>IF(Dt_Pemb_R!$C$6="Kanan ke Kiri",VALUE(MID($AH42,7,2)),VALUE(MID($AI42,7,2)))</f>
        <v>12</v>
      </c>
      <c r="Y28" s="534"/>
      <c r="Z28" s="535"/>
      <c r="AA28" s="535"/>
      <c r="AB28" s="535"/>
      <c r="AC28" s="536"/>
      <c r="AD28" s="209"/>
      <c r="AE28" s="209"/>
      <c r="AF28" s="228"/>
      <c r="AG28" s="243"/>
      <c r="AH28" s="242" t="s">
        <v>119</v>
      </c>
      <c r="AI28" s="242" t="s">
        <v>125</v>
      </c>
      <c r="AJ28" s="243"/>
    </row>
    <row r="29" spans="1:36" ht="11.25" customHeight="1" x14ac:dyDescent="0.3">
      <c r="A29" s="85"/>
      <c r="B29" s="209"/>
      <c r="C29" s="209"/>
      <c r="D29" s="537"/>
      <c r="E29" s="538"/>
      <c r="F29" s="538"/>
      <c r="G29" s="538"/>
      <c r="H29" s="539"/>
      <c r="I29" s="209"/>
      <c r="J29" s="209"/>
      <c r="K29" s="537"/>
      <c r="L29" s="538"/>
      <c r="M29" s="538"/>
      <c r="N29" s="538"/>
      <c r="O29" s="539"/>
      <c r="P29" s="209"/>
      <c r="Q29" s="209"/>
      <c r="R29" s="537"/>
      <c r="S29" s="538"/>
      <c r="T29" s="538"/>
      <c r="U29" s="538"/>
      <c r="V29" s="539"/>
      <c r="W29" s="209"/>
      <c r="X29" s="209"/>
      <c r="Y29" s="537"/>
      <c r="Z29" s="538"/>
      <c r="AA29" s="538"/>
      <c r="AB29" s="538"/>
      <c r="AC29" s="539"/>
      <c r="AD29" s="209"/>
      <c r="AE29" s="209"/>
      <c r="AF29" s="228"/>
      <c r="AG29" s="243"/>
      <c r="AH29" s="242" t="s">
        <v>120</v>
      </c>
      <c r="AI29" s="242" t="s">
        <v>126</v>
      </c>
      <c r="AJ29" s="243"/>
    </row>
    <row r="30" spans="1:36" ht="11.25" customHeight="1" x14ac:dyDescent="0.3">
      <c r="A30" s="85"/>
      <c r="B30" s="209"/>
      <c r="C30" s="209"/>
      <c r="D30" s="537"/>
      <c r="E30" s="538"/>
      <c r="F30" s="538"/>
      <c r="G30" s="538"/>
      <c r="H30" s="539"/>
      <c r="I30" s="209"/>
      <c r="J30" s="209"/>
      <c r="K30" s="537"/>
      <c r="L30" s="538"/>
      <c r="M30" s="538"/>
      <c r="N30" s="538"/>
      <c r="O30" s="539"/>
      <c r="P30" s="209"/>
      <c r="Q30" s="209"/>
      <c r="R30" s="537"/>
      <c r="S30" s="538"/>
      <c r="T30" s="538"/>
      <c r="U30" s="538"/>
      <c r="V30" s="539"/>
      <c r="W30" s="209"/>
      <c r="X30" s="209"/>
      <c r="Y30" s="537"/>
      <c r="Z30" s="538"/>
      <c r="AA30" s="538"/>
      <c r="AB30" s="538"/>
      <c r="AC30" s="539"/>
      <c r="AD30" s="209"/>
      <c r="AE30" s="209"/>
      <c r="AF30" s="228"/>
      <c r="AG30" s="243"/>
      <c r="AH30" s="243"/>
      <c r="AI30" s="243"/>
      <c r="AJ30" s="243"/>
    </row>
    <row r="31" spans="1:36" ht="11.25" customHeight="1" x14ac:dyDescent="0.3">
      <c r="A31" s="85"/>
      <c r="B31" s="209"/>
      <c r="C31" s="209"/>
      <c r="D31" s="537"/>
      <c r="E31" s="538"/>
      <c r="F31" s="538"/>
      <c r="G31" s="538"/>
      <c r="H31" s="539"/>
      <c r="I31" s="209"/>
      <c r="J31" s="209"/>
      <c r="K31" s="537"/>
      <c r="L31" s="538"/>
      <c r="M31" s="538"/>
      <c r="N31" s="538"/>
      <c r="O31" s="539"/>
      <c r="P31" s="209"/>
      <c r="Q31" s="209"/>
      <c r="R31" s="537"/>
      <c r="S31" s="538"/>
      <c r="T31" s="538"/>
      <c r="U31" s="538"/>
      <c r="V31" s="539"/>
      <c r="W31" s="209"/>
      <c r="X31" s="209"/>
      <c r="Y31" s="537"/>
      <c r="Z31" s="538"/>
      <c r="AA31" s="538"/>
      <c r="AB31" s="538"/>
      <c r="AC31" s="539"/>
      <c r="AD31" s="209"/>
      <c r="AE31" s="209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209"/>
      <c r="D32" s="537"/>
      <c r="E32" s="538"/>
      <c r="F32" s="538"/>
      <c r="G32" s="538"/>
      <c r="H32" s="539"/>
      <c r="I32" s="209"/>
      <c r="J32" s="209"/>
      <c r="K32" s="537"/>
      <c r="L32" s="538"/>
      <c r="M32" s="538"/>
      <c r="N32" s="538"/>
      <c r="O32" s="539"/>
      <c r="P32" s="209"/>
      <c r="Q32" s="209"/>
      <c r="R32" s="537"/>
      <c r="S32" s="538"/>
      <c r="T32" s="538"/>
      <c r="U32" s="538"/>
      <c r="V32" s="539"/>
      <c r="W32" s="209"/>
      <c r="X32" s="209"/>
      <c r="Y32" s="537"/>
      <c r="Z32" s="538"/>
      <c r="AA32" s="538"/>
      <c r="AB32" s="538"/>
      <c r="AC32" s="539"/>
      <c r="AD32" s="209"/>
      <c r="AE32" s="209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209"/>
      <c r="D33" s="540"/>
      <c r="E33" s="541"/>
      <c r="F33" s="541"/>
      <c r="G33" s="541"/>
      <c r="H33" s="542"/>
      <c r="I33" s="209"/>
      <c r="J33" s="209"/>
      <c r="K33" s="540"/>
      <c r="L33" s="541"/>
      <c r="M33" s="541"/>
      <c r="N33" s="541"/>
      <c r="O33" s="542"/>
      <c r="P33" s="209"/>
      <c r="Q33" s="209"/>
      <c r="R33" s="540"/>
      <c r="S33" s="541"/>
      <c r="T33" s="541"/>
      <c r="U33" s="541"/>
      <c r="V33" s="542"/>
      <c r="W33" s="209"/>
      <c r="X33" s="209"/>
      <c r="Y33" s="540"/>
      <c r="Z33" s="541"/>
      <c r="AA33" s="541"/>
      <c r="AB33" s="541"/>
      <c r="AC33" s="542"/>
      <c r="AD33" s="209"/>
      <c r="AE33" s="209"/>
      <c r="AF33" s="228"/>
      <c r="AG33" s="243"/>
      <c r="AH33" s="242" t="s">
        <v>116</v>
      </c>
      <c r="AI33" s="242" t="s">
        <v>122</v>
      </c>
      <c r="AJ33" s="243"/>
    </row>
    <row r="34" spans="1:36" ht="11.25" customHeight="1" x14ac:dyDescent="0.3">
      <c r="A34" s="85"/>
      <c r="B34" s="209"/>
      <c r="C34" s="543" t="str">
        <f>IF(VLOOKUP(C28,Tabel_P_Ruang,4*$AH$4-1,0)&lt;&gt;0,VLOOKUP(C28,Tabel_P_Ruang,4*$AH$4-1,0),"")</f>
        <v>18</v>
      </c>
      <c r="D34" s="543"/>
      <c r="E34" s="543"/>
      <c r="F34" s="543"/>
      <c r="G34" s="543"/>
      <c r="H34" s="543"/>
      <c r="I34" s="543"/>
      <c r="J34" s="543" t="str">
        <f>IF(VLOOKUP(J28,Tabel_P_Ruang,4*$AH$4-1,0)&lt;&gt;0,VLOOKUP(J28,Tabel_P_Ruang,4*$AH$4-1,0),"")</f>
        <v/>
      </c>
      <c r="K34" s="543"/>
      <c r="L34" s="543"/>
      <c r="M34" s="543"/>
      <c r="N34" s="543"/>
      <c r="O34" s="543"/>
      <c r="P34" s="543"/>
      <c r="Q34" s="543" t="str">
        <f>IF(VLOOKUP(Q28,Tabel_P_Ruang,4*$AH$4-1,0)&lt;&gt;0,VLOOKUP(Q28,Tabel_P_Ruang,4*$AH$4-1,0),"")</f>
        <v/>
      </c>
      <c r="R34" s="543"/>
      <c r="S34" s="543"/>
      <c r="T34" s="543"/>
      <c r="U34" s="543"/>
      <c r="V34" s="543"/>
      <c r="W34" s="543"/>
      <c r="X34" s="543" t="str">
        <f>IF(VLOOKUP(X28,Tabel_P_Ruang,4*$AH$4-1,0)&lt;&gt;0,VLOOKUP(X28,Tabel_P_Ruang,4*$AH$4-1,0),"")</f>
        <v/>
      </c>
      <c r="Y34" s="543"/>
      <c r="Z34" s="543"/>
      <c r="AA34" s="543"/>
      <c r="AB34" s="543"/>
      <c r="AC34" s="543"/>
      <c r="AD34" s="543"/>
      <c r="AE34" s="209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543" t="str">
        <f>IF(VLOOKUP(C28,Tabel_P_Ruang,4*$AH$4,0)&lt;&gt;0,VLOOKUP(C28,Tabel_P_Ruang,4*$AH$4,0),"")</f>
        <v>IHTIFA</v>
      </c>
      <c r="D35" s="543"/>
      <c r="E35" s="543"/>
      <c r="F35" s="543"/>
      <c r="G35" s="543"/>
      <c r="H35" s="543"/>
      <c r="I35" s="543"/>
      <c r="J35" s="543" t="str">
        <f>IF(VLOOKUP(J28,Tabel_P_Ruang,4*$AH$4,0)&lt;&gt;0,VLOOKUP(J28,Tabel_P_Ruang,4*$AH$4,0),"")</f>
        <v/>
      </c>
      <c r="K35" s="543"/>
      <c r="L35" s="543"/>
      <c r="M35" s="543"/>
      <c r="N35" s="543"/>
      <c r="O35" s="543"/>
      <c r="P35" s="543"/>
      <c r="Q35" s="543" t="str">
        <f>IF(VLOOKUP(Q28,Tabel_P_Ruang,4*$AH$4,0)&lt;&gt;0,VLOOKUP(Q28,Tabel_P_Ruang,4*$AH$4,0),"")</f>
        <v/>
      </c>
      <c r="R35" s="543"/>
      <c r="S35" s="543"/>
      <c r="T35" s="543"/>
      <c r="U35" s="543"/>
      <c r="V35" s="543"/>
      <c r="W35" s="543"/>
      <c r="X35" s="543" t="str">
        <f>IF(VLOOKUP(X28,Tabel_P_Ruang,4*$AH$4,0)&lt;&gt;0,VLOOKUP(X28,Tabel_P_Ruang,4*$AH$4,0),"")</f>
        <v/>
      </c>
      <c r="Y35" s="543"/>
      <c r="Z35" s="543"/>
      <c r="AA35" s="543"/>
      <c r="AB35" s="543"/>
      <c r="AC35" s="543"/>
      <c r="AD35" s="543"/>
      <c r="AE35" s="209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234">
        <f>IF(Dt_Pemb_R!$C$6="Kanan ke Kiri",VALUE(MID($AH51,1,2)),VALUE(MID($AI51,1,2)))</f>
        <v>16</v>
      </c>
      <c r="D37" s="534"/>
      <c r="E37" s="535"/>
      <c r="F37" s="535"/>
      <c r="G37" s="535"/>
      <c r="H37" s="536"/>
      <c r="I37" s="209"/>
      <c r="J37" s="234">
        <f>IF(Dt_Pemb_R!$C$6="Kanan ke Kiri",VALUE(MID($AH51,3,2)),VALUE(MID($AI51,3,2)))</f>
        <v>15</v>
      </c>
      <c r="K37" s="534"/>
      <c r="L37" s="535"/>
      <c r="M37" s="535"/>
      <c r="N37" s="535"/>
      <c r="O37" s="536"/>
      <c r="P37" s="209"/>
      <c r="Q37" s="234">
        <f>IF(Dt_Pemb_R!$C$6="Kanan ke Kiri",VALUE(MID($AH51,5,2)),VALUE(MID($AI51,5,2)))</f>
        <v>14</v>
      </c>
      <c r="R37" s="534"/>
      <c r="S37" s="535"/>
      <c r="T37" s="535"/>
      <c r="U37" s="535"/>
      <c r="V37" s="536"/>
      <c r="W37" s="209"/>
      <c r="X37" s="234">
        <f>IF(Dt_Pemb_R!$C$6="Kanan ke Kiri",VALUE(MID($AH51,7,2)),VALUE(MID($AI51,7,2)))</f>
        <v>13</v>
      </c>
      <c r="Y37" s="534"/>
      <c r="Z37" s="535"/>
      <c r="AA37" s="535"/>
      <c r="AB37" s="535"/>
      <c r="AC37" s="536"/>
      <c r="AD37" s="209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209"/>
      <c r="D38" s="537"/>
      <c r="E38" s="538"/>
      <c r="F38" s="538"/>
      <c r="G38" s="538"/>
      <c r="H38" s="539"/>
      <c r="I38" s="209"/>
      <c r="J38" s="209"/>
      <c r="K38" s="537"/>
      <c r="L38" s="538"/>
      <c r="M38" s="538"/>
      <c r="N38" s="538"/>
      <c r="O38" s="539"/>
      <c r="P38" s="209"/>
      <c r="Q38" s="209"/>
      <c r="R38" s="537"/>
      <c r="S38" s="538"/>
      <c r="T38" s="538"/>
      <c r="U38" s="538"/>
      <c r="V38" s="539"/>
      <c r="W38" s="209"/>
      <c r="X38" s="209"/>
      <c r="Y38" s="537"/>
      <c r="Z38" s="538"/>
      <c r="AA38" s="538"/>
      <c r="AB38" s="538"/>
      <c r="AC38" s="539"/>
      <c r="AD38" s="209"/>
      <c r="AE38" s="209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09"/>
      <c r="C39" s="209"/>
      <c r="D39" s="537"/>
      <c r="E39" s="538"/>
      <c r="F39" s="538"/>
      <c r="G39" s="538"/>
      <c r="H39" s="539"/>
      <c r="I39" s="209"/>
      <c r="J39" s="209"/>
      <c r="K39" s="537"/>
      <c r="L39" s="538"/>
      <c r="M39" s="538"/>
      <c r="N39" s="538"/>
      <c r="O39" s="539"/>
      <c r="P39" s="209"/>
      <c r="Q39" s="209"/>
      <c r="R39" s="537"/>
      <c r="S39" s="538"/>
      <c r="T39" s="538"/>
      <c r="U39" s="538"/>
      <c r="V39" s="539"/>
      <c r="W39" s="209"/>
      <c r="X39" s="209"/>
      <c r="Y39" s="537"/>
      <c r="Z39" s="538"/>
      <c r="AA39" s="538"/>
      <c r="AB39" s="538"/>
      <c r="AC39" s="539"/>
      <c r="AD39" s="209"/>
      <c r="AE39" s="209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209"/>
      <c r="D40" s="537"/>
      <c r="E40" s="538"/>
      <c r="F40" s="538"/>
      <c r="G40" s="538"/>
      <c r="H40" s="539"/>
      <c r="I40" s="209"/>
      <c r="J40" s="209"/>
      <c r="K40" s="537"/>
      <c r="L40" s="538"/>
      <c r="M40" s="538"/>
      <c r="N40" s="538"/>
      <c r="O40" s="539"/>
      <c r="P40" s="209"/>
      <c r="Q40" s="209"/>
      <c r="R40" s="537"/>
      <c r="S40" s="538"/>
      <c r="T40" s="538"/>
      <c r="U40" s="538"/>
      <c r="V40" s="539"/>
      <c r="W40" s="209"/>
      <c r="X40" s="209"/>
      <c r="Y40" s="537"/>
      <c r="Z40" s="538"/>
      <c r="AA40" s="538"/>
      <c r="AB40" s="538"/>
      <c r="AC40" s="539"/>
      <c r="AD40" s="209"/>
      <c r="AE40" s="209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209"/>
      <c r="D41" s="537"/>
      <c r="E41" s="538"/>
      <c r="F41" s="538"/>
      <c r="G41" s="538"/>
      <c r="H41" s="539"/>
      <c r="I41" s="209"/>
      <c r="J41" s="209"/>
      <c r="K41" s="537"/>
      <c r="L41" s="538"/>
      <c r="M41" s="538"/>
      <c r="N41" s="538"/>
      <c r="O41" s="539"/>
      <c r="P41" s="209"/>
      <c r="Q41" s="209"/>
      <c r="R41" s="537"/>
      <c r="S41" s="538"/>
      <c r="T41" s="538"/>
      <c r="U41" s="538"/>
      <c r="V41" s="539"/>
      <c r="W41" s="209"/>
      <c r="X41" s="209"/>
      <c r="Y41" s="537"/>
      <c r="Z41" s="538"/>
      <c r="AA41" s="538"/>
      <c r="AB41" s="538"/>
      <c r="AC41" s="539"/>
      <c r="AD41" s="209"/>
      <c r="AE41" s="209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209"/>
      <c r="D42" s="540"/>
      <c r="E42" s="541"/>
      <c r="F42" s="541"/>
      <c r="G42" s="541"/>
      <c r="H42" s="542"/>
      <c r="I42" s="209"/>
      <c r="J42" s="209"/>
      <c r="K42" s="540"/>
      <c r="L42" s="541"/>
      <c r="M42" s="541"/>
      <c r="N42" s="541"/>
      <c r="O42" s="542"/>
      <c r="P42" s="209"/>
      <c r="Q42" s="209"/>
      <c r="R42" s="540"/>
      <c r="S42" s="541"/>
      <c r="T42" s="541"/>
      <c r="U42" s="541"/>
      <c r="V42" s="542"/>
      <c r="W42" s="209"/>
      <c r="X42" s="209"/>
      <c r="Y42" s="540"/>
      <c r="Z42" s="541"/>
      <c r="AA42" s="541"/>
      <c r="AB42" s="541"/>
      <c r="AC42" s="542"/>
      <c r="AD42" s="209"/>
      <c r="AE42" s="209"/>
      <c r="AF42" s="228"/>
      <c r="AG42" s="243"/>
      <c r="AH42" s="242" t="s">
        <v>117</v>
      </c>
      <c r="AI42" s="242" t="s">
        <v>123</v>
      </c>
      <c r="AJ42" s="243"/>
    </row>
    <row r="43" spans="1:36" ht="11.25" customHeight="1" x14ac:dyDescent="0.3">
      <c r="A43" s="85"/>
      <c r="B43" s="209"/>
      <c r="C43" s="543" t="str">
        <f>IF(VLOOKUP(C37,Tabel_P_Ruang,4*$AH$4-1,0)&lt;&gt;0,VLOOKUP(C37,Tabel_P_Ruang,4*$AH$4-1,0),"")</f>
        <v/>
      </c>
      <c r="D43" s="543"/>
      <c r="E43" s="543"/>
      <c r="F43" s="543"/>
      <c r="G43" s="543"/>
      <c r="H43" s="543"/>
      <c r="I43" s="543"/>
      <c r="J43" s="543" t="str">
        <f>IF(VLOOKUP(J37,Tabel_P_Ruang,4*$AH$4-1,0)&lt;&gt;0,VLOOKUP(J37,Tabel_P_Ruang,4*$AH$4-1,0),"")</f>
        <v/>
      </c>
      <c r="K43" s="543"/>
      <c r="L43" s="543"/>
      <c r="M43" s="543"/>
      <c r="N43" s="543"/>
      <c r="O43" s="543"/>
      <c r="P43" s="543"/>
      <c r="Q43" s="543" t="str">
        <f>IF(VLOOKUP(Q37,Tabel_P_Ruang,4*$AH$4-1,0)&lt;&gt;0,VLOOKUP(Q37,Tabel_P_Ruang,4*$AH$4-1,0),"")</f>
        <v/>
      </c>
      <c r="R43" s="543"/>
      <c r="S43" s="543"/>
      <c r="T43" s="543"/>
      <c r="U43" s="543"/>
      <c r="V43" s="543"/>
      <c r="W43" s="543"/>
      <c r="X43" s="543" t="str">
        <f>IF(VLOOKUP(X37,Tabel_P_Ruang,4*$AH$4-1,0)&lt;&gt;0,VLOOKUP(X37,Tabel_P_Ruang,4*$AH$4-1,0),"")</f>
        <v/>
      </c>
      <c r="Y43" s="543"/>
      <c r="Z43" s="543"/>
      <c r="AA43" s="543"/>
      <c r="AB43" s="543"/>
      <c r="AC43" s="543"/>
      <c r="AD43" s="543"/>
      <c r="AE43" s="209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543" t="str">
        <f>IF(VLOOKUP(C37,Tabel_P_Ruang,4*$AH$4,0)&lt;&gt;0,VLOOKUP(C37,Tabel_P_Ruang,4*$AH$4,0),"")</f>
        <v/>
      </c>
      <c r="D44" s="543"/>
      <c r="E44" s="543"/>
      <c r="F44" s="543"/>
      <c r="G44" s="543"/>
      <c r="H44" s="543"/>
      <c r="I44" s="543"/>
      <c r="J44" s="543" t="str">
        <f>IF(VLOOKUP(J37,Tabel_P_Ruang,4*$AH$4,0)&lt;&gt;0,VLOOKUP(J37,Tabel_P_Ruang,4*$AH$4,0),"")</f>
        <v/>
      </c>
      <c r="K44" s="543"/>
      <c r="L44" s="543"/>
      <c r="M44" s="543"/>
      <c r="N44" s="543"/>
      <c r="O44" s="543"/>
      <c r="P44" s="543"/>
      <c r="Q44" s="543" t="str">
        <f>IF(VLOOKUP(Q37,Tabel_P_Ruang,4*$AH$4,0)&lt;&gt;0,VLOOKUP(Q37,Tabel_P_Ruang,4*$AH$4,0),"")</f>
        <v/>
      </c>
      <c r="R44" s="543"/>
      <c r="S44" s="543"/>
      <c r="T44" s="543"/>
      <c r="U44" s="543"/>
      <c r="V44" s="543"/>
      <c r="W44" s="543"/>
      <c r="X44" s="543" t="str">
        <f>IF(VLOOKUP(X37,Tabel_P_Ruang,4*$AH$4,0)&lt;&gt;0,VLOOKUP(X37,Tabel_P_Ruang,4*$AH$4,0),"")</f>
        <v/>
      </c>
      <c r="Y44" s="543"/>
      <c r="Z44" s="543"/>
      <c r="AA44" s="543"/>
      <c r="AB44" s="543"/>
      <c r="AC44" s="543"/>
      <c r="AD44" s="543"/>
      <c r="AE44" s="209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234">
        <f>IF(Dt_Pemb_R!$C$6="Kanan ke Kiri",VALUE(MID($AH60,1,2)),VALUE(MID($AI60,1,2)))</f>
        <v>17</v>
      </c>
      <c r="D46" s="534"/>
      <c r="E46" s="535"/>
      <c r="F46" s="535"/>
      <c r="G46" s="535"/>
      <c r="H46" s="536"/>
      <c r="I46" s="209"/>
      <c r="J46" s="234">
        <f>IF(Dt_Pemb_R!$C$6="Kanan ke Kiri",VALUE(MID($AH60,3,2)),VALUE(MID($AI60,3,2)))</f>
        <v>18</v>
      </c>
      <c r="K46" s="534"/>
      <c r="L46" s="535"/>
      <c r="M46" s="535"/>
      <c r="N46" s="535"/>
      <c r="O46" s="536"/>
      <c r="P46" s="209"/>
      <c r="Q46" s="234">
        <f>IF(Dt_Pemb_R!$C$6="Kanan ke Kiri",VALUE(MID($AH60,5,2)),VALUE(MID($AI60,5,2)))</f>
        <v>19</v>
      </c>
      <c r="R46" s="534"/>
      <c r="S46" s="535"/>
      <c r="T46" s="535"/>
      <c r="U46" s="535"/>
      <c r="V46" s="536"/>
      <c r="W46" s="209"/>
      <c r="X46" s="234">
        <f>IF(Dt_Pemb_R!$C$6="Kanan ke Kiri",VALUE(MID($AH60,7,2)),VALUE(MID($AI60,7,2)))</f>
        <v>20</v>
      </c>
      <c r="Y46" s="534"/>
      <c r="Z46" s="535"/>
      <c r="AA46" s="535"/>
      <c r="AB46" s="535"/>
      <c r="AC46" s="536"/>
      <c r="AD46" s="209"/>
      <c r="AE46" s="209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209"/>
      <c r="D47" s="537"/>
      <c r="E47" s="538"/>
      <c r="F47" s="538"/>
      <c r="G47" s="538"/>
      <c r="H47" s="539"/>
      <c r="I47" s="209"/>
      <c r="J47" s="209"/>
      <c r="K47" s="537"/>
      <c r="L47" s="538"/>
      <c r="M47" s="538"/>
      <c r="N47" s="538"/>
      <c r="O47" s="539"/>
      <c r="P47" s="209"/>
      <c r="Q47" s="209"/>
      <c r="R47" s="537"/>
      <c r="S47" s="538"/>
      <c r="T47" s="538"/>
      <c r="U47" s="538"/>
      <c r="V47" s="539"/>
      <c r="W47" s="209"/>
      <c r="X47" s="209"/>
      <c r="Y47" s="537"/>
      <c r="Z47" s="538"/>
      <c r="AA47" s="538"/>
      <c r="AB47" s="538"/>
      <c r="AC47" s="539"/>
      <c r="AD47" s="209"/>
      <c r="AE47" s="209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209"/>
      <c r="D48" s="537"/>
      <c r="E48" s="538"/>
      <c r="F48" s="538"/>
      <c r="G48" s="538"/>
      <c r="H48" s="539"/>
      <c r="I48" s="209"/>
      <c r="J48" s="209"/>
      <c r="K48" s="537"/>
      <c r="L48" s="538"/>
      <c r="M48" s="538"/>
      <c r="N48" s="538"/>
      <c r="O48" s="539"/>
      <c r="P48" s="209"/>
      <c r="Q48" s="209"/>
      <c r="R48" s="537"/>
      <c r="S48" s="538"/>
      <c r="T48" s="538"/>
      <c r="U48" s="538"/>
      <c r="V48" s="539"/>
      <c r="W48" s="209"/>
      <c r="X48" s="209"/>
      <c r="Y48" s="537"/>
      <c r="Z48" s="538"/>
      <c r="AA48" s="538"/>
      <c r="AB48" s="538"/>
      <c r="AC48" s="539"/>
      <c r="AD48" s="209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209"/>
      <c r="D49" s="537"/>
      <c r="E49" s="538"/>
      <c r="F49" s="538"/>
      <c r="G49" s="538"/>
      <c r="H49" s="539"/>
      <c r="I49" s="209"/>
      <c r="J49" s="209"/>
      <c r="K49" s="537"/>
      <c r="L49" s="538"/>
      <c r="M49" s="538"/>
      <c r="N49" s="538"/>
      <c r="O49" s="539"/>
      <c r="P49" s="209"/>
      <c r="Q49" s="209"/>
      <c r="R49" s="537"/>
      <c r="S49" s="538"/>
      <c r="T49" s="538"/>
      <c r="U49" s="538"/>
      <c r="V49" s="539"/>
      <c r="W49" s="209"/>
      <c r="X49" s="209"/>
      <c r="Y49" s="537"/>
      <c r="Z49" s="538"/>
      <c r="AA49" s="538"/>
      <c r="AB49" s="538"/>
      <c r="AC49" s="53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209"/>
      <c r="D50" s="537"/>
      <c r="E50" s="538"/>
      <c r="F50" s="538"/>
      <c r="G50" s="538"/>
      <c r="H50" s="539"/>
      <c r="I50" s="209"/>
      <c r="J50" s="209"/>
      <c r="K50" s="537"/>
      <c r="L50" s="538"/>
      <c r="M50" s="538"/>
      <c r="N50" s="538"/>
      <c r="O50" s="539"/>
      <c r="P50" s="209"/>
      <c r="Q50" s="209"/>
      <c r="R50" s="537"/>
      <c r="S50" s="538"/>
      <c r="T50" s="538"/>
      <c r="U50" s="538"/>
      <c r="V50" s="539"/>
      <c r="W50" s="209"/>
      <c r="X50" s="209"/>
      <c r="Y50" s="537"/>
      <c r="Z50" s="538"/>
      <c r="AA50" s="538"/>
      <c r="AB50" s="538"/>
      <c r="AC50" s="539"/>
      <c r="AD50" s="209"/>
      <c r="AE50" s="209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209"/>
      <c r="D51" s="540"/>
      <c r="E51" s="541"/>
      <c r="F51" s="541"/>
      <c r="G51" s="541"/>
      <c r="H51" s="542"/>
      <c r="I51" s="209"/>
      <c r="J51" s="209"/>
      <c r="K51" s="540"/>
      <c r="L51" s="541"/>
      <c r="M51" s="541"/>
      <c r="N51" s="541"/>
      <c r="O51" s="542"/>
      <c r="P51" s="209"/>
      <c r="Q51" s="209"/>
      <c r="R51" s="540"/>
      <c r="S51" s="541"/>
      <c r="T51" s="541"/>
      <c r="U51" s="541"/>
      <c r="V51" s="542"/>
      <c r="W51" s="209"/>
      <c r="X51" s="209"/>
      <c r="Y51" s="540"/>
      <c r="Z51" s="541"/>
      <c r="AA51" s="541"/>
      <c r="AB51" s="541"/>
      <c r="AC51" s="542"/>
      <c r="AD51" s="209"/>
      <c r="AE51" s="209"/>
      <c r="AF51" s="228"/>
      <c r="AG51" s="243"/>
      <c r="AH51" s="242" t="s">
        <v>118</v>
      </c>
      <c r="AI51" s="242" t="s">
        <v>124</v>
      </c>
      <c r="AJ51" s="243"/>
    </row>
    <row r="52" spans="1:36" ht="11.25" customHeight="1" x14ac:dyDescent="0.3">
      <c r="A52" s="85"/>
      <c r="B52" s="209"/>
      <c r="C52" s="543" t="str">
        <f>IF(VLOOKUP(C46,Tabel_P_Ruang,4*$AH$4-1,0)&lt;&gt;0,VLOOKUP(C46,Tabel_P_Ruang,4*$AH$4-1,0),"")</f>
        <v/>
      </c>
      <c r="D52" s="543"/>
      <c r="E52" s="543"/>
      <c r="F52" s="543"/>
      <c r="G52" s="543"/>
      <c r="H52" s="543"/>
      <c r="I52" s="543"/>
      <c r="J52" s="543" t="str">
        <f>IF(VLOOKUP(J46,Tabel_P_Ruang,4*$AH$4-1,0)&lt;&gt;0,VLOOKUP(J46,Tabel_P_Ruang,4*$AH$4-1,0),"")</f>
        <v/>
      </c>
      <c r="K52" s="543"/>
      <c r="L52" s="543"/>
      <c r="M52" s="543"/>
      <c r="N52" s="543"/>
      <c r="O52" s="543"/>
      <c r="P52" s="543"/>
      <c r="Q52" s="543" t="str">
        <f>IF(VLOOKUP(Q46,Tabel_P_Ruang,4*$AH$4-1,0)&lt;&gt;0,VLOOKUP(Q46,Tabel_P_Ruang,4*$AH$4-1,0),"")</f>
        <v/>
      </c>
      <c r="R52" s="543"/>
      <c r="S52" s="543"/>
      <c r="T52" s="543"/>
      <c r="U52" s="543"/>
      <c r="V52" s="543"/>
      <c r="W52" s="543"/>
      <c r="X52" s="543" t="str">
        <f>IF(VLOOKUP(X46,Tabel_P_Ruang,4*$AH$4-1,0)&lt;&gt;0,VLOOKUP(X46,Tabel_P_Ruang,4*$AH$4-1,0),"")</f>
        <v/>
      </c>
      <c r="Y52" s="543"/>
      <c r="Z52" s="543"/>
      <c r="AA52" s="543"/>
      <c r="AB52" s="543"/>
      <c r="AC52" s="543"/>
      <c r="AD52" s="543"/>
      <c r="AE52" s="209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543" t="str">
        <f>IF(VLOOKUP(C46,Tabel_P_Ruang,4*$AH$4,0)&lt;&gt;0,VLOOKUP(C46,Tabel_P_Ruang,4*$AH$4,0),"")</f>
        <v/>
      </c>
      <c r="D53" s="543"/>
      <c r="E53" s="543"/>
      <c r="F53" s="543"/>
      <c r="G53" s="543"/>
      <c r="H53" s="543"/>
      <c r="I53" s="543"/>
      <c r="J53" s="543" t="str">
        <f>IF(VLOOKUP(J46,Tabel_P_Ruang,4*$AH$4,0)&lt;&gt;0,VLOOKUP(J46,Tabel_P_Ruang,4*$AH$4,0),"")</f>
        <v/>
      </c>
      <c r="K53" s="543"/>
      <c r="L53" s="543"/>
      <c r="M53" s="543"/>
      <c r="N53" s="543"/>
      <c r="O53" s="543"/>
      <c r="P53" s="543"/>
      <c r="Q53" s="543" t="str">
        <f>IF(VLOOKUP(Q46,Tabel_P_Ruang,4*$AH$4,0)&lt;&gt;0,VLOOKUP(Q46,Tabel_P_Ruang,4*$AH$4,0),"")</f>
        <v/>
      </c>
      <c r="R53" s="543"/>
      <c r="S53" s="543"/>
      <c r="T53" s="543"/>
      <c r="U53" s="543"/>
      <c r="V53" s="543"/>
      <c r="W53" s="543"/>
      <c r="X53" s="543" t="str">
        <f>IF(VLOOKUP(X46,Tabel_P_Ruang,4*$AH$4,0)&lt;&gt;0,VLOOKUP(X46,Tabel_P_Ruang,4*$AH$4,0),"")</f>
        <v/>
      </c>
      <c r="Y53" s="543"/>
      <c r="Z53" s="543"/>
      <c r="AA53" s="543"/>
      <c r="AB53" s="543"/>
      <c r="AC53" s="543"/>
      <c r="AD53" s="543"/>
      <c r="AE53" s="209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209"/>
      <c r="D54" s="209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09"/>
      <c r="AE54" s="209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234">
        <f>IF(Dt_Pemb_R!$C$6="Kanan ke Kiri",VALUE(MID($AH29,1,2)),VALUE(MID($AI29,1,2)))</f>
        <v>24</v>
      </c>
      <c r="D55" s="534"/>
      <c r="E55" s="535"/>
      <c r="F55" s="535"/>
      <c r="G55" s="535"/>
      <c r="H55" s="536"/>
      <c r="I55" s="209"/>
      <c r="J55" s="234">
        <f>IF(Dt_Pemb_R!$C$6="Kanan ke Kiri",VALUE(MID($AH29,3,2)),VALUE(MID($AI29,3,2)))</f>
        <v>23</v>
      </c>
      <c r="K55" s="534"/>
      <c r="L55" s="535"/>
      <c r="M55" s="535"/>
      <c r="N55" s="535"/>
      <c r="O55" s="536"/>
      <c r="P55" s="209"/>
      <c r="Q55" s="234">
        <f>IF(Dt_Pemb_R!$C$6="Kanan ke Kiri",VALUE(MID($AH29,5,2)),VALUE(MID($AI29,5,2)))</f>
        <v>22</v>
      </c>
      <c r="R55" s="534"/>
      <c r="S55" s="535"/>
      <c r="T55" s="535"/>
      <c r="U55" s="535"/>
      <c r="V55" s="536"/>
      <c r="W55" s="209"/>
      <c r="X55" s="234">
        <f>IF(Dt_Pemb_R!$C$6="Kanan ke Kiri",VALUE(MID($AH29,7,2)),VALUE(MID($AI29,7,2)))</f>
        <v>21</v>
      </c>
      <c r="Y55" s="534"/>
      <c r="Z55" s="535"/>
      <c r="AA55" s="535"/>
      <c r="AB55" s="535"/>
      <c r="AC55" s="536"/>
      <c r="AD55" s="209"/>
      <c r="AE55" s="209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209"/>
      <c r="D56" s="537"/>
      <c r="E56" s="538"/>
      <c r="F56" s="538"/>
      <c r="G56" s="538"/>
      <c r="H56" s="539"/>
      <c r="I56" s="209"/>
      <c r="J56" s="209"/>
      <c r="K56" s="537"/>
      <c r="L56" s="538"/>
      <c r="M56" s="538"/>
      <c r="N56" s="538"/>
      <c r="O56" s="539"/>
      <c r="P56" s="209"/>
      <c r="Q56" s="209"/>
      <c r="R56" s="537"/>
      <c r="S56" s="538"/>
      <c r="T56" s="538"/>
      <c r="U56" s="538"/>
      <c r="V56" s="539"/>
      <c r="W56" s="209"/>
      <c r="X56" s="209"/>
      <c r="Y56" s="537"/>
      <c r="Z56" s="538"/>
      <c r="AA56" s="538"/>
      <c r="AB56" s="538"/>
      <c r="AC56" s="539"/>
      <c r="AD56" s="209"/>
      <c r="AE56" s="209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209"/>
      <c r="D57" s="537"/>
      <c r="E57" s="538"/>
      <c r="F57" s="538"/>
      <c r="G57" s="538"/>
      <c r="H57" s="539"/>
      <c r="I57" s="209"/>
      <c r="J57" s="209"/>
      <c r="K57" s="537"/>
      <c r="L57" s="538"/>
      <c r="M57" s="538"/>
      <c r="N57" s="538"/>
      <c r="O57" s="539"/>
      <c r="P57" s="209"/>
      <c r="Q57" s="209"/>
      <c r="R57" s="537"/>
      <c r="S57" s="538"/>
      <c r="T57" s="538"/>
      <c r="U57" s="538"/>
      <c r="V57" s="539"/>
      <c r="W57" s="209"/>
      <c r="X57" s="209"/>
      <c r="Y57" s="537"/>
      <c r="Z57" s="538"/>
      <c r="AA57" s="538"/>
      <c r="AB57" s="538"/>
      <c r="AC57" s="539"/>
      <c r="AD57" s="209"/>
      <c r="AE57" s="209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09"/>
      <c r="C58" s="209"/>
      <c r="D58" s="537"/>
      <c r="E58" s="538"/>
      <c r="F58" s="538"/>
      <c r="G58" s="538"/>
      <c r="H58" s="539"/>
      <c r="I58" s="209"/>
      <c r="J58" s="209"/>
      <c r="K58" s="537"/>
      <c r="L58" s="538"/>
      <c r="M58" s="538"/>
      <c r="N58" s="538"/>
      <c r="O58" s="539"/>
      <c r="P58" s="209"/>
      <c r="Q58" s="209"/>
      <c r="R58" s="537"/>
      <c r="S58" s="538"/>
      <c r="T58" s="538"/>
      <c r="U58" s="538"/>
      <c r="V58" s="539"/>
      <c r="W58" s="209"/>
      <c r="X58" s="209"/>
      <c r="Y58" s="537"/>
      <c r="Z58" s="538"/>
      <c r="AA58" s="538"/>
      <c r="AB58" s="538"/>
      <c r="AC58" s="539"/>
      <c r="AD58" s="209"/>
      <c r="AE58" s="209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209"/>
      <c r="D59" s="537"/>
      <c r="E59" s="538"/>
      <c r="F59" s="538"/>
      <c r="G59" s="538"/>
      <c r="H59" s="539"/>
      <c r="I59" s="209"/>
      <c r="J59" s="209"/>
      <c r="K59" s="537"/>
      <c r="L59" s="538"/>
      <c r="M59" s="538"/>
      <c r="N59" s="538"/>
      <c r="O59" s="539"/>
      <c r="P59" s="209"/>
      <c r="Q59" s="209"/>
      <c r="R59" s="537"/>
      <c r="S59" s="538"/>
      <c r="T59" s="538"/>
      <c r="U59" s="538"/>
      <c r="V59" s="539"/>
      <c r="W59" s="209"/>
      <c r="X59" s="209"/>
      <c r="Y59" s="537"/>
      <c r="Z59" s="538"/>
      <c r="AA59" s="538"/>
      <c r="AB59" s="538"/>
      <c r="AC59" s="539"/>
      <c r="AD59" s="209"/>
      <c r="AE59" s="209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209"/>
      <c r="D60" s="540"/>
      <c r="E60" s="541"/>
      <c r="F60" s="541"/>
      <c r="G60" s="541"/>
      <c r="H60" s="542"/>
      <c r="I60" s="209"/>
      <c r="J60" s="209"/>
      <c r="K60" s="540"/>
      <c r="L60" s="541"/>
      <c r="M60" s="541"/>
      <c r="N60" s="541"/>
      <c r="O60" s="542"/>
      <c r="P60" s="209"/>
      <c r="Q60" s="209"/>
      <c r="R60" s="540"/>
      <c r="S60" s="541"/>
      <c r="T60" s="541"/>
      <c r="U60" s="541"/>
      <c r="V60" s="542"/>
      <c r="W60" s="209"/>
      <c r="X60" s="209"/>
      <c r="Y60" s="540"/>
      <c r="Z60" s="541"/>
      <c r="AA60" s="541"/>
      <c r="AB60" s="541"/>
      <c r="AC60" s="542"/>
      <c r="AD60" s="209"/>
      <c r="AE60" s="209"/>
      <c r="AF60" s="228"/>
      <c r="AG60" s="243"/>
      <c r="AH60" s="242" t="s">
        <v>119</v>
      </c>
      <c r="AI60" s="242" t="s">
        <v>125</v>
      </c>
      <c r="AJ60" s="243"/>
    </row>
    <row r="61" spans="1:36" ht="11.25" customHeight="1" x14ac:dyDescent="0.3">
      <c r="A61" s="85"/>
      <c r="B61" s="209"/>
      <c r="C61" s="543" t="e">
        <f>IF(VLOOKUP(C55,Tabel_P_Ruang,4*$AH$4-1,0)&lt;&gt;0,VLOOKUP(C55,Tabel_P_Ruang,4*$AH$4-1,0),"")</f>
        <v>#N/A</v>
      </c>
      <c r="D61" s="543"/>
      <c r="E61" s="543"/>
      <c r="F61" s="543"/>
      <c r="G61" s="543"/>
      <c r="H61" s="543"/>
      <c r="I61" s="543"/>
      <c r="J61" s="543" t="str">
        <f>IF(VLOOKUP(J55,Tabel_P_Ruang,4*$AH$4-1,0)&lt;&gt;0,VLOOKUP(J55,Tabel_P_Ruang,4*$AH$4-1,0),"")</f>
        <v/>
      </c>
      <c r="K61" s="543"/>
      <c r="L61" s="543"/>
      <c r="M61" s="543"/>
      <c r="N61" s="543"/>
      <c r="O61" s="543"/>
      <c r="P61" s="543"/>
      <c r="Q61" s="543" t="str">
        <f>IF(VLOOKUP(Q55,Tabel_P_Ruang,4*$AH$4-1,0)&lt;&gt;0,VLOOKUP(Q55,Tabel_P_Ruang,4*$AH$4-1,0),"")</f>
        <v/>
      </c>
      <c r="R61" s="543"/>
      <c r="S61" s="543"/>
      <c r="T61" s="543"/>
      <c r="U61" s="543"/>
      <c r="V61" s="543"/>
      <c r="W61" s="543"/>
      <c r="X61" s="543" t="str">
        <f>IF(VLOOKUP(X55,Tabel_P_Ruang,4*$AH$4-1,0)&lt;&gt;0,VLOOKUP(X55,Tabel_P_Ruang,4*$AH$4-1,0),"")</f>
        <v/>
      </c>
      <c r="Y61" s="543"/>
      <c r="Z61" s="543"/>
      <c r="AA61" s="543"/>
      <c r="AB61" s="543"/>
      <c r="AC61" s="543"/>
      <c r="AD61" s="543"/>
      <c r="AE61" s="209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543" t="e">
        <f>IF(VLOOKUP(C55,Tabel_P_Ruang,4*$AH$4,0)&lt;&gt;0,VLOOKUP(C55,Tabel_P_Ruang,4*$AH$4,0),"")</f>
        <v>#N/A</v>
      </c>
      <c r="D62" s="543"/>
      <c r="E62" s="543"/>
      <c r="F62" s="543"/>
      <c r="G62" s="543"/>
      <c r="H62" s="543"/>
      <c r="I62" s="543"/>
      <c r="J62" s="543" t="str">
        <f>IF(VLOOKUP(J55,Tabel_P_Ruang,4*$AH$4,0)&lt;&gt;0,VLOOKUP(J55,Tabel_P_Ruang,4*$AH$4,0),"")</f>
        <v/>
      </c>
      <c r="K62" s="543"/>
      <c r="L62" s="543"/>
      <c r="M62" s="543"/>
      <c r="N62" s="543"/>
      <c r="O62" s="543"/>
      <c r="P62" s="543"/>
      <c r="Q62" s="543" t="str">
        <f>IF(VLOOKUP(Q55,Tabel_P_Ruang,4*$AH$4,0)&lt;&gt;0,VLOOKUP(Q55,Tabel_P_Ruang,4*$AH$4,0),"")</f>
        <v/>
      </c>
      <c r="R62" s="543"/>
      <c r="S62" s="543"/>
      <c r="T62" s="543"/>
      <c r="U62" s="543"/>
      <c r="V62" s="543"/>
      <c r="W62" s="543"/>
      <c r="X62" s="543" t="str">
        <f>IF(VLOOKUP(X55,Tabel_P_Ruang,4*$AH$4,0)&lt;&gt;0,VLOOKUP(X55,Tabel_P_Ruang,4*$AH$4,0),"")</f>
        <v/>
      </c>
      <c r="Y62" s="543"/>
      <c r="Z62" s="543"/>
      <c r="AA62" s="543"/>
      <c r="AB62" s="543"/>
      <c r="AC62" s="543"/>
      <c r="AD62" s="543"/>
      <c r="AE62" s="209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76">
    <mergeCell ref="Y46:AC51"/>
    <mergeCell ref="R46:V51"/>
    <mergeCell ref="K46:O51"/>
    <mergeCell ref="D46:H51"/>
    <mergeCell ref="C44:I44"/>
    <mergeCell ref="J44:P44"/>
    <mergeCell ref="Q44:W44"/>
    <mergeCell ref="X44:AD44"/>
    <mergeCell ref="Y10:AC15"/>
    <mergeCell ref="D19:H24"/>
    <mergeCell ref="K19:O24"/>
    <mergeCell ref="R19:V24"/>
    <mergeCell ref="Y19:AC24"/>
    <mergeCell ref="D10:H15"/>
    <mergeCell ref="K10:O15"/>
    <mergeCell ref="R10:V15"/>
    <mergeCell ref="C16:I16"/>
    <mergeCell ref="J16:P16"/>
    <mergeCell ref="Q16:W16"/>
    <mergeCell ref="X16:AD16"/>
    <mergeCell ref="C17:I17"/>
    <mergeCell ref="J17:P17"/>
    <mergeCell ref="Q17:W17"/>
    <mergeCell ref="X17:AD17"/>
    <mergeCell ref="Y28:AC33"/>
    <mergeCell ref="R28:V33"/>
    <mergeCell ref="K28:O33"/>
    <mergeCell ref="D28:H33"/>
    <mergeCell ref="C61:I61"/>
    <mergeCell ref="J61:P61"/>
    <mergeCell ref="Q61:W61"/>
    <mergeCell ref="X61:AD61"/>
    <mergeCell ref="C52:I52"/>
    <mergeCell ref="J52:P52"/>
    <mergeCell ref="Q52:W52"/>
    <mergeCell ref="X52:AD52"/>
    <mergeCell ref="C43:I43"/>
    <mergeCell ref="J43:P43"/>
    <mergeCell ref="Q43:W43"/>
    <mergeCell ref="X43:AD43"/>
    <mergeCell ref="C62:I62"/>
    <mergeCell ref="J62:P62"/>
    <mergeCell ref="Q62:W62"/>
    <mergeCell ref="X62:AD62"/>
    <mergeCell ref="C53:I53"/>
    <mergeCell ref="J53:P53"/>
    <mergeCell ref="Q53:W53"/>
    <mergeCell ref="X53:AD53"/>
    <mergeCell ref="Y55:AC60"/>
    <mergeCell ref="R55:V60"/>
    <mergeCell ref="K55:O60"/>
    <mergeCell ref="D55:H60"/>
    <mergeCell ref="C35:I35"/>
    <mergeCell ref="J35:P35"/>
    <mergeCell ref="Q35:W35"/>
    <mergeCell ref="X35:AD35"/>
    <mergeCell ref="Y37:AC42"/>
    <mergeCell ref="R37:V42"/>
    <mergeCell ref="K37:O42"/>
    <mergeCell ref="D37:H42"/>
    <mergeCell ref="A1:AF1"/>
    <mergeCell ref="A2:AF2"/>
    <mergeCell ref="AH4:AH7"/>
    <mergeCell ref="N6:S8"/>
    <mergeCell ref="C34:I34"/>
    <mergeCell ref="J34:P34"/>
    <mergeCell ref="Q34:W34"/>
    <mergeCell ref="X34:AD34"/>
    <mergeCell ref="C25:I25"/>
    <mergeCell ref="J25:P25"/>
    <mergeCell ref="Q25:W25"/>
    <mergeCell ref="X25:AD25"/>
    <mergeCell ref="C26:I26"/>
    <mergeCell ref="J26:P26"/>
    <mergeCell ref="Q26:W26"/>
    <mergeCell ref="X26:AD2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5"/>
      <c r="F10" s="536"/>
      <c r="G10" s="222"/>
      <c r="H10" s="234">
        <f>IF(Dt_Pemb_R!$C$6="Kanan ke Kiri",VALUE(MID($AH24,3,2)),VALUE(MID($AI24,3,2)))</f>
        <v>2</v>
      </c>
      <c r="I10" s="534"/>
      <c r="J10" s="535"/>
      <c r="K10" s="535"/>
      <c r="L10" s="536"/>
      <c r="M10" s="222"/>
      <c r="N10" s="234">
        <f>IF(Dt_Pemb_R!$C$6="Kanan ke Kiri",VALUE(MID($AH24,5,2)),VALUE(MID($AI24,5,2)))</f>
        <v>3</v>
      </c>
      <c r="O10" s="534"/>
      <c r="P10" s="535"/>
      <c r="Q10" s="535"/>
      <c r="R10" s="536"/>
      <c r="S10" s="222"/>
      <c r="T10" s="234">
        <f>IF(Dt_Pemb_R!$C$6="Kanan ke Kiri",VALUE(MID($AH24,7,2)),VALUE(MID($AI24,7,2)))</f>
        <v>4</v>
      </c>
      <c r="U10" s="534"/>
      <c r="V10" s="535"/>
      <c r="W10" s="535"/>
      <c r="X10" s="536"/>
      <c r="Y10" s="222"/>
      <c r="Z10" s="234">
        <f>IF(Dt_Pemb_R!$C$6="Kanan ke Kiri",VALUE(MID($AH24,9,2)),VALUE(MID($AI24,9,2)))</f>
        <v>5</v>
      </c>
      <c r="AA10" s="534"/>
      <c r="AB10" s="535"/>
      <c r="AC10" s="535"/>
      <c r="AD10" s="536"/>
      <c r="AE10" s="222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537"/>
      <c r="D11" s="538"/>
      <c r="E11" s="538"/>
      <c r="F11" s="539"/>
      <c r="G11" s="222"/>
      <c r="H11" s="209"/>
      <c r="I11" s="537"/>
      <c r="J11" s="538"/>
      <c r="K11" s="538"/>
      <c r="L11" s="539"/>
      <c r="M11" s="222"/>
      <c r="N11" s="209"/>
      <c r="O11" s="537"/>
      <c r="P11" s="538"/>
      <c r="Q11" s="538"/>
      <c r="R11" s="539"/>
      <c r="S11" s="222"/>
      <c r="T11" s="209"/>
      <c r="U11" s="537"/>
      <c r="V11" s="538"/>
      <c r="W11" s="538"/>
      <c r="X11" s="539"/>
      <c r="Y11" s="222"/>
      <c r="Z11" s="209"/>
      <c r="AA11" s="537"/>
      <c r="AB11" s="538"/>
      <c r="AC11" s="538"/>
      <c r="AD11" s="539"/>
      <c r="AE11" s="222"/>
      <c r="AF11" s="228"/>
      <c r="AG11" s="68"/>
      <c r="AH11" s="68"/>
      <c r="AI11" s="68"/>
      <c r="AJ11" s="68"/>
    </row>
    <row r="12" spans="1:36" ht="11.25" customHeight="1" x14ac:dyDescent="0.3">
      <c r="A12" s="85"/>
      <c r="B12" s="209"/>
      <c r="C12" s="537"/>
      <c r="D12" s="538"/>
      <c r="E12" s="538"/>
      <c r="F12" s="539"/>
      <c r="G12" s="222"/>
      <c r="H12" s="209"/>
      <c r="I12" s="537"/>
      <c r="J12" s="538"/>
      <c r="K12" s="538"/>
      <c r="L12" s="539"/>
      <c r="M12" s="222"/>
      <c r="N12" s="209"/>
      <c r="O12" s="537"/>
      <c r="P12" s="538"/>
      <c r="Q12" s="538"/>
      <c r="R12" s="539"/>
      <c r="S12" s="222"/>
      <c r="T12" s="209"/>
      <c r="U12" s="537"/>
      <c r="V12" s="538"/>
      <c r="W12" s="538"/>
      <c r="X12" s="539"/>
      <c r="Y12" s="222"/>
      <c r="Z12" s="209"/>
      <c r="AA12" s="537"/>
      <c r="AB12" s="538"/>
      <c r="AC12" s="538"/>
      <c r="AD12" s="539"/>
      <c r="AE12" s="222"/>
      <c r="AF12" s="228"/>
      <c r="AG12" s="68"/>
      <c r="AH12" s="68"/>
      <c r="AI12" s="68"/>
      <c r="AJ12" s="68"/>
    </row>
    <row r="13" spans="1:36" ht="11.25" customHeight="1" x14ac:dyDescent="0.3">
      <c r="A13" s="85"/>
      <c r="B13" s="209"/>
      <c r="C13" s="537"/>
      <c r="D13" s="538"/>
      <c r="E13" s="538"/>
      <c r="F13" s="539"/>
      <c r="G13" s="222"/>
      <c r="H13" s="209"/>
      <c r="I13" s="537"/>
      <c r="J13" s="538"/>
      <c r="K13" s="538"/>
      <c r="L13" s="539"/>
      <c r="M13" s="222"/>
      <c r="N13" s="209"/>
      <c r="O13" s="537"/>
      <c r="P13" s="538"/>
      <c r="Q13" s="538"/>
      <c r="R13" s="539"/>
      <c r="S13" s="222"/>
      <c r="T13" s="209"/>
      <c r="U13" s="537"/>
      <c r="V13" s="538"/>
      <c r="W13" s="538"/>
      <c r="X13" s="539"/>
      <c r="Y13" s="222"/>
      <c r="Z13" s="209"/>
      <c r="AA13" s="537"/>
      <c r="AB13" s="538"/>
      <c r="AC13" s="538"/>
      <c r="AD13" s="539"/>
      <c r="AE13" s="222"/>
      <c r="AF13" s="228"/>
      <c r="AG13" s="68"/>
      <c r="AH13" s="68"/>
      <c r="AI13" s="68"/>
      <c r="AJ13" s="68"/>
    </row>
    <row r="14" spans="1:36" ht="11.25" customHeight="1" x14ac:dyDescent="0.3">
      <c r="A14" s="85"/>
      <c r="B14" s="209"/>
      <c r="C14" s="537"/>
      <c r="D14" s="538"/>
      <c r="E14" s="538"/>
      <c r="F14" s="539"/>
      <c r="G14" s="222"/>
      <c r="H14" s="209"/>
      <c r="I14" s="537"/>
      <c r="J14" s="538"/>
      <c r="K14" s="538"/>
      <c r="L14" s="539"/>
      <c r="M14" s="222"/>
      <c r="N14" s="209"/>
      <c r="O14" s="537"/>
      <c r="P14" s="538"/>
      <c r="Q14" s="538"/>
      <c r="R14" s="539"/>
      <c r="S14" s="222"/>
      <c r="T14" s="209"/>
      <c r="U14" s="537"/>
      <c r="V14" s="538"/>
      <c r="W14" s="538"/>
      <c r="X14" s="539"/>
      <c r="Y14" s="222"/>
      <c r="Z14" s="209"/>
      <c r="AA14" s="537"/>
      <c r="AB14" s="538"/>
      <c r="AC14" s="538"/>
      <c r="AD14" s="539"/>
      <c r="AE14" s="222"/>
      <c r="AF14" s="228"/>
      <c r="AG14" s="68"/>
      <c r="AH14" s="68"/>
      <c r="AI14" s="68"/>
      <c r="AJ14" s="68"/>
    </row>
    <row r="15" spans="1:36" ht="11.25" customHeight="1" x14ac:dyDescent="0.3">
      <c r="A15" s="85"/>
      <c r="B15" s="209"/>
      <c r="C15" s="537"/>
      <c r="D15" s="538"/>
      <c r="E15" s="538"/>
      <c r="F15" s="539"/>
      <c r="G15" s="222"/>
      <c r="H15" s="209"/>
      <c r="I15" s="537"/>
      <c r="J15" s="538"/>
      <c r="K15" s="538"/>
      <c r="L15" s="539"/>
      <c r="M15" s="222"/>
      <c r="N15" s="209"/>
      <c r="O15" s="537"/>
      <c r="P15" s="538"/>
      <c r="Q15" s="538"/>
      <c r="R15" s="539"/>
      <c r="S15" s="222"/>
      <c r="T15" s="209"/>
      <c r="U15" s="537"/>
      <c r="V15" s="538"/>
      <c r="W15" s="538"/>
      <c r="X15" s="539"/>
      <c r="Y15" s="222"/>
      <c r="Z15" s="209"/>
      <c r="AA15" s="537"/>
      <c r="AB15" s="538"/>
      <c r="AC15" s="538"/>
      <c r="AD15" s="539"/>
      <c r="AE15" s="222"/>
      <c r="AF15" s="228"/>
      <c r="AG15" s="68"/>
      <c r="AH15" s="68"/>
      <c r="AI15" s="68"/>
      <c r="AJ15" s="68"/>
    </row>
    <row r="16" spans="1:36" ht="11.25" customHeight="1" x14ac:dyDescent="0.3">
      <c r="A16" s="85"/>
      <c r="B16" s="68"/>
      <c r="C16" s="540"/>
      <c r="D16" s="541"/>
      <c r="E16" s="541"/>
      <c r="F16" s="542"/>
      <c r="G16" s="68"/>
      <c r="H16" s="68"/>
      <c r="I16" s="540"/>
      <c r="J16" s="541"/>
      <c r="K16" s="541"/>
      <c r="L16" s="542"/>
      <c r="M16" s="68"/>
      <c r="N16" s="68"/>
      <c r="O16" s="540"/>
      <c r="P16" s="541"/>
      <c r="Q16" s="541"/>
      <c r="R16" s="542"/>
      <c r="S16" s="68"/>
      <c r="T16" s="68"/>
      <c r="U16" s="540"/>
      <c r="V16" s="541"/>
      <c r="W16" s="541"/>
      <c r="X16" s="542"/>
      <c r="Y16" s="68"/>
      <c r="Z16" s="68"/>
      <c r="AA16" s="540"/>
      <c r="AB16" s="541"/>
      <c r="AC16" s="541"/>
      <c r="AD16" s="542"/>
      <c r="AE16" s="68"/>
      <c r="AF16" s="228"/>
      <c r="AG16" s="68"/>
      <c r="AH16" s="68"/>
      <c r="AI16" s="68"/>
      <c r="AJ16" s="68"/>
    </row>
    <row r="17" spans="1:36" ht="11.25" customHeight="1" x14ac:dyDescent="0.3">
      <c r="A17" s="85"/>
      <c r="B17" s="543" t="str">
        <f>IF(VLOOKUP(B10,Tabel_P_Ruang,4*$AH$4-1,0)&lt;&gt;0,VLOOKUP(B10,Tabel_P_Ruang,4*$AH$4-1,0),"")</f>
        <v>20</v>
      </c>
      <c r="C17" s="543"/>
      <c r="D17" s="543"/>
      <c r="E17" s="543"/>
      <c r="F17" s="543"/>
      <c r="G17" s="543"/>
      <c r="H17" s="543" t="str">
        <f>IF(VLOOKUP(H10,Tabel_P_Ruang,4*$AH$4-1,0)&lt;&gt;0,VLOOKUP(H10,Tabel_P_Ruang,4*$AH$4-1,0),"")</f>
        <v>10</v>
      </c>
      <c r="I17" s="543"/>
      <c r="J17" s="543"/>
      <c r="K17" s="543"/>
      <c r="L17" s="543"/>
      <c r="M17" s="543"/>
      <c r="N17" s="543" t="str">
        <f>IF(VLOOKUP(N10,Tabel_P_Ruang,4*$AH$4-1,0)&lt;&gt;0,VLOOKUP(N10,Tabel_P_Ruang,4*$AH$4-1,0),"")</f>
        <v>21</v>
      </c>
      <c r="O17" s="543"/>
      <c r="P17" s="543"/>
      <c r="Q17" s="543"/>
      <c r="R17" s="543"/>
      <c r="S17" s="543"/>
      <c r="T17" s="543" t="str">
        <f>IF(VLOOKUP(T10,Tabel_P_Ruang,4*$AH$4-1,0)&lt;&gt;0,VLOOKUP(T10,Tabel_P_Ruang,4*$AH$4-1,0),"")</f>
        <v>6</v>
      </c>
      <c r="U17" s="543"/>
      <c r="V17" s="543"/>
      <c r="W17" s="543"/>
      <c r="X17" s="543"/>
      <c r="Y17" s="543"/>
      <c r="Z17" s="543" t="str">
        <f>IF(VLOOKUP(Z10,Tabel_P_Ruang,4*$AH$4-1,0)&lt;&gt;0,VLOOKUP(Z10,Tabel_P_Ruang,4*$AH$4-1,0),"")</f>
        <v>22</v>
      </c>
      <c r="AA17" s="543"/>
      <c r="AB17" s="543"/>
      <c r="AC17" s="543"/>
      <c r="AD17" s="543"/>
      <c r="AE17" s="543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565" t="str">
        <f>IF(VLOOKUP(B10,Tabel_P_Ruang,4*$AH$4,0)&lt;&gt;0,VLOOKUP(B10,Tabel_P_Ruang,4*$AH$4,0),"")</f>
        <v>KHAIRUL SALEH</v>
      </c>
      <c r="C18" s="565"/>
      <c r="D18" s="565"/>
      <c r="E18" s="565"/>
      <c r="F18" s="565"/>
      <c r="G18" s="565"/>
      <c r="H18" s="565" t="str">
        <f>IF(VLOOKUP(H10,Tabel_P_Ruang,4*$AH$4,0)&lt;&gt;0,VLOOKUP(H10,Tabel_P_Ruang,4*$AH$4,0),"")</f>
        <v>RIFKA AQILAH ZAHRA</v>
      </c>
      <c r="I18" s="565"/>
      <c r="J18" s="565"/>
      <c r="K18" s="565"/>
      <c r="L18" s="565"/>
      <c r="M18" s="565"/>
      <c r="N18" s="565" t="str">
        <f>IF(VLOOKUP(N10,Tabel_P_Ruang,4*$AH$4,0)&lt;&gt;0,VLOOKUP(N10,Tabel_P_Ruang,4*$AH$4,0),"")</f>
        <v>M. ALBI FACHRIAN</v>
      </c>
      <c r="O18" s="565"/>
      <c r="P18" s="565"/>
      <c r="Q18" s="565"/>
      <c r="R18" s="565"/>
      <c r="S18" s="565"/>
      <c r="T18" s="565" t="str">
        <f>IF(VLOOKUP(T10,Tabel_P_Ruang,4*$AH$4,0)&lt;&gt;0,VLOOKUP(T10,Tabel_P_Ruang,4*$AH$4,0),"")</f>
        <v>DZAKI RAMADHAN</v>
      </c>
      <c r="U18" s="565"/>
      <c r="V18" s="565"/>
      <c r="W18" s="565"/>
      <c r="X18" s="565"/>
      <c r="Y18" s="565"/>
      <c r="Z18" s="565" t="str">
        <f>IF(VLOOKUP(Z10,Tabel_P_Ruang,4*$AH$4,0)&lt;&gt;0,VLOOKUP(Z10,Tabel_P_Ruang,4*$AH$4,0),"")</f>
        <v>M. FAQIH AL-GHIFARI</v>
      </c>
      <c r="AA18" s="565"/>
      <c r="AB18" s="565"/>
      <c r="AC18" s="565"/>
      <c r="AD18" s="565"/>
      <c r="AE18" s="565"/>
      <c r="AF18" s="228"/>
      <c r="AG18" s="68"/>
      <c r="AH18" s="68"/>
      <c r="AI18" s="68"/>
      <c r="AJ18" s="68"/>
    </row>
    <row r="19" spans="1:36" ht="11.25" customHeight="1" x14ac:dyDescent="0.3">
      <c r="A19" s="85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28"/>
      <c r="AG21" s="68"/>
      <c r="AH21" s="68"/>
      <c r="AI21" s="68"/>
      <c r="AJ21" s="68"/>
    </row>
    <row r="22" spans="1:36" ht="11.25" customHeight="1" x14ac:dyDescent="0.3">
      <c r="A22" s="85"/>
      <c r="B22" s="209"/>
      <c r="C22" s="209"/>
      <c r="D22" s="209"/>
      <c r="E22" s="209"/>
      <c r="F22" s="209"/>
      <c r="G22" s="209"/>
      <c r="H22" s="209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34">
        <f>IF(Dt_Pemb_R!$C$6="Kanan ke Kiri",VALUE(MID($AH38,1,2)),VALUE(MID($AI38,1,2)))</f>
        <v>10</v>
      </c>
      <c r="C24" s="534"/>
      <c r="D24" s="535"/>
      <c r="E24" s="535"/>
      <c r="F24" s="536"/>
      <c r="G24" s="222"/>
      <c r="H24" s="234">
        <f>IF(Dt_Pemb_R!$C$6="Kanan ke Kiri",VALUE(MID($AH38,3,2)),VALUE(MID($AI38,3,2)))</f>
        <v>9</v>
      </c>
      <c r="I24" s="534"/>
      <c r="J24" s="535"/>
      <c r="K24" s="535"/>
      <c r="L24" s="536"/>
      <c r="M24" s="222"/>
      <c r="N24" s="234">
        <f>IF(Dt_Pemb_R!$C$6="Kanan ke Kiri",VALUE(MID($AH38,5,2)),VALUE(MID($AI38,5,2)))</f>
        <v>8</v>
      </c>
      <c r="O24" s="534"/>
      <c r="P24" s="535"/>
      <c r="Q24" s="535"/>
      <c r="R24" s="536"/>
      <c r="S24" s="222"/>
      <c r="T24" s="234">
        <f>IF(Dt_Pemb_R!$C$6="Kanan ke Kiri",VALUE(MID($AH38,7,2)),VALUE(MID($AI38,7,2)))</f>
        <v>7</v>
      </c>
      <c r="U24" s="534"/>
      <c r="V24" s="535"/>
      <c r="W24" s="535"/>
      <c r="X24" s="536"/>
      <c r="Y24" s="222"/>
      <c r="Z24" s="234">
        <f>IF(Dt_Pemb_R!$C$6="Kanan ke Kiri",VALUE(MID($AH38,9,2)),VALUE(MID($AI38,9,2)))</f>
        <v>6</v>
      </c>
      <c r="AA24" s="534"/>
      <c r="AB24" s="535"/>
      <c r="AC24" s="535"/>
      <c r="AD24" s="536"/>
      <c r="AE24" s="222"/>
      <c r="AF24" s="228"/>
      <c r="AG24" s="243"/>
      <c r="AH24" s="242" t="s">
        <v>127</v>
      </c>
      <c r="AI24" s="242" t="s">
        <v>134</v>
      </c>
      <c r="AJ24" s="243"/>
    </row>
    <row r="25" spans="1:36" ht="11.25" customHeight="1" x14ac:dyDescent="0.3">
      <c r="A25" s="85"/>
      <c r="B25" s="209"/>
      <c r="C25" s="537"/>
      <c r="D25" s="538"/>
      <c r="E25" s="538"/>
      <c r="F25" s="539"/>
      <c r="G25" s="222"/>
      <c r="H25" s="209"/>
      <c r="I25" s="537"/>
      <c r="J25" s="538"/>
      <c r="K25" s="538"/>
      <c r="L25" s="539"/>
      <c r="M25" s="222"/>
      <c r="N25" s="209"/>
      <c r="O25" s="537"/>
      <c r="P25" s="538"/>
      <c r="Q25" s="538"/>
      <c r="R25" s="539"/>
      <c r="S25" s="222"/>
      <c r="T25" s="209"/>
      <c r="U25" s="537"/>
      <c r="V25" s="538"/>
      <c r="W25" s="538"/>
      <c r="X25" s="539"/>
      <c r="Y25" s="222"/>
      <c r="Z25" s="209"/>
      <c r="AA25" s="537"/>
      <c r="AB25" s="538"/>
      <c r="AC25" s="538"/>
      <c r="AD25" s="539"/>
      <c r="AE25" s="222"/>
      <c r="AF25" s="228"/>
      <c r="AG25" s="243"/>
      <c r="AH25" s="242" t="s">
        <v>128</v>
      </c>
      <c r="AI25" s="242" t="s">
        <v>135</v>
      </c>
      <c r="AJ25" s="243"/>
    </row>
    <row r="26" spans="1:36" ht="11.25" customHeight="1" x14ac:dyDescent="0.3">
      <c r="A26" s="85"/>
      <c r="B26" s="209"/>
      <c r="C26" s="537"/>
      <c r="D26" s="538"/>
      <c r="E26" s="538"/>
      <c r="F26" s="539"/>
      <c r="G26" s="222"/>
      <c r="H26" s="209"/>
      <c r="I26" s="537"/>
      <c r="J26" s="538"/>
      <c r="K26" s="538"/>
      <c r="L26" s="539"/>
      <c r="M26" s="222"/>
      <c r="N26" s="209"/>
      <c r="O26" s="537"/>
      <c r="P26" s="538"/>
      <c r="Q26" s="538"/>
      <c r="R26" s="539"/>
      <c r="S26" s="222"/>
      <c r="T26" s="209"/>
      <c r="U26" s="537"/>
      <c r="V26" s="538"/>
      <c r="W26" s="538"/>
      <c r="X26" s="539"/>
      <c r="Y26" s="222"/>
      <c r="Z26" s="209"/>
      <c r="AA26" s="537"/>
      <c r="AB26" s="538"/>
      <c r="AC26" s="538"/>
      <c r="AD26" s="539"/>
      <c r="AE26" s="222"/>
      <c r="AF26" s="228"/>
      <c r="AG26" s="243"/>
      <c r="AH26" s="242" t="s">
        <v>129</v>
      </c>
      <c r="AI26" s="242" t="s">
        <v>136</v>
      </c>
      <c r="AJ26" s="243"/>
    </row>
    <row r="27" spans="1:36" ht="11.25" customHeight="1" x14ac:dyDescent="0.3">
      <c r="A27" s="85"/>
      <c r="B27" s="209"/>
      <c r="C27" s="537"/>
      <c r="D27" s="538"/>
      <c r="E27" s="538"/>
      <c r="F27" s="539"/>
      <c r="G27" s="222"/>
      <c r="H27" s="209"/>
      <c r="I27" s="537"/>
      <c r="J27" s="538"/>
      <c r="K27" s="538"/>
      <c r="L27" s="539"/>
      <c r="M27" s="222"/>
      <c r="N27" s="209"/>
      <c r="O27" s="537"/>
      <c r="P27" s="538"/>
      <c r="Q27" s="538"/>
      <c r="R27" s="539"/>
      <c r="S27" s="222"/>
      <c r="T27" s="209"/>
      <c r="U27" s="537"/>
      <c r="V27" s="538"/>
      <c r="W27" s="538"/>
      <c r="X27" s="539"/>
      <c r="Y27" s="222"/>
      <c r="Z27" s="209"/>
      <c r="AA27" s="537"/>
      <c r="AB27" s="538"/>
      <c r="AC27" s="538"/>
      <c r="AD27" s="539"/>
      <c r="AE27" s="222"/>
      <c r="AF27" s="228"/>
      <c r="AG27" s="243"/>
      <c r="AH27" s="242" t="s">
        <v>130</v>
      </c>
      <c r="AI27" s="242" t="s">
        <v>137</v>
      </c>
      <c r="AJ27" s="243"/>
    </row>
    <row r="28" spans="1:36" ht="11.25" customHeight="1" x14ac:dyDescent="0.3">
      <c r="A28" s="85"/>
      <c r="B28" s="209"/>
      <c r="C28" s="537"/>
      <c r="D28" s="538"/>
      <c r="E28" s="538"/>
      <c r="F28" s="539"/>
      <c r="G28" s="222"/>
      <c r="H28" s="209"/>
      <c r="I28" s="537"/>
      <c r="J28" s="538"/>
      <c r="K28" s="538"/>
      <c r="L28" s="539"/>
      <c r="M28" s="222"/>
      <c r="N28" s="209"/>
      <c r="O28" s="537"/>
      <c r="P28" s="538"/>
      <c r="Q28" s="538"/>
      <c r="R28" s="539"/>
      <c r="S28" s="222"/>
      <c r="T28" s="209"/>
      <c r="U28" s="537"/>
      <c r="V28" s="538"/>
      <c r="W28" s="538"/>
      <c r="X28" s="539"/>
      <c r="Y28" s="222"/>
      <c r="Z28" s="209"/>
      <c r="AA28" s="537"/>
      <c r="AB28" s="538"/>
      <c r="AC28" s="538"/>
      <c r="AD28" s="539"/>
      <c r="AE28" s="222"/>
      <c r="AF28" s="228"/>
      <c r="AG28" s="243"/>
      <c r="AH28" s="242" t="s">
        <v>131</v>
      </c>
      <c r="AI28" s="242" t="s">
        <v>138</v>
      </c>
      <c r="AJ28" s="243"/>
    </row>
    <row r="29" spans="1:36" ht="11.25" customHeight="1" x14ac:dyDescent="0.3">
      <c r="A29" s="85"/>
      <c r="B29" s="209"/>
      <c r="C29" s="537"/>
      <c r="D29" s="538"/>
      <c r="E29" s="538"/>
      <c r="F29" s="539"/>
      <c r="G29" s="222"/>
      <c r="H29" s="209"/>
      <c r="I29" s="537"/>
      <c r="J29" s="538"/>
      <c r="K29" s="538"/>
      <c r="L29" s="539"/>
      <c r="M29" s="222"/>
      <c r="N29" s="209"/>
      <c r="O29" s="537"/>
      <c r="P29" s="538"/>
      <c r="Q29" s="538"/>
      <c r="R29" s="539"/>
      <c r="S29" s="222"/>
      <c r="T29" s="209"/>
      <c r="U29" s="537"/>
      <c r="V29" s="538"/>
      <c r="W29" s="538"/>
      <c r="X29" s="539"/>
      <c r="Y29" s="222"/>
      <c r="Z29" s="209"/>
      <c r="AA29" s="537"/>
      <c r="AB29" s="538"/>
      <c r="AC29" s="538"/>
      <c r="AD29" s="539"/>
      <c r="AE29" s="222"/>
      <c r="AF29" s="228"/>
      <c r="AG29" s="243"/>
      <c r="AH29" s="242" t="s">
        <v>132</v>
      </c>
      <c r="AI29" s="242" t="s">
        <v>139</v>
      </c>
      <c r="AJ29" s="243"/>
    </row>
    <row r="30" spans="1:36" ht="11.25" customHeight="1" x14ac:dyDescent="0.3">
      <c r="A30" s="85"/>
      <c r="B30" s="68"/>
      <c r="C30" s="540"/>
      <c r="D30" s="541"/>
      <c r="E30" s="541"/>
      <c r="F30" s="542"/>
      <c r="G30" s="68"/>
      <c r="H30" s="68"/>
      <c r="I30" s="540"/>
      <c r="J30" s="541"/>
      <c r="K30" s="541"/>
      <c r="L30" s="542"/>
      <c r="M30" s="68"/>
      <c r="N30" s="68"/>
      <c r="O30" s="540"/>
      <c r="P30" s="541"/>
      <c r="Q30" s="541"/>
      <c r="R30" s="542"/>
      <c r="S30" s="68"/>
      <c r="T30" s="68"/>
      <c r="U30" s="540"/>
      <c r="V30" s="541"/>
      <c r="W30" s="541"/>
      <c r="X30" s="542"/>
      <c r="Y30" s="68"/>
      <c r="Z30" s="68"/>
      <c r="AA30" s="540"/>
      <c r="AB30" s="541"/>
      <c r="AC30" s="541"/>
      <c r="AD30" s="542"/>
      <c r="AE30" s="68"/>
      <c r="AF30" s="228"/>
      <c r="AG30" s="243"/>
      <c r="AH30" s="242" t="s">
        <v>133</v>
      </c>
      <c r="AI30" s="242" t="s">
        <v>140</v>
      </c>
      <c r="AJ30" s="243"/>
    </row>
    <row r="31" spans="1:36" ht="11.25" customHeight="1" x14ac:dyDescent="0.3">
      <c r="A31" s="85"/>
      <c r="B31" s="543" t="str">
        <f>IF(VLOOKUP(B24,Tabel_P_Ruang,4*$AH$4-1,0)&lt;&gt;0,VLOOKUP(B24,Tabel_P_Ruang,4*$AH$4-1,0),"")</f>
        <v>29</v>
      </c>
      <c r="C31" s="543"/>
      <c r="D31" s="543"/>
      <c r="E31" s="543"/>
      <c r="F31" s="543"/>
      <c r="G31" s="543"/>
      <c r="H31" s="543" t="str">
        <f>IF(VLOOKUP(H24,Tabel_P_Ruang,4*$AH$4-1,0)&lt;&gt;0,VLOOKUP(H24,Tabel_P_Ruang,4*$AH$4-1,0),"")</f>
        <v>19</v>
      </c>
      <c r="I31" s="543"/>
      <c r="J31" s="543"/>
      <c r="K31" s="543"/>
      <c r="L31" s="543"/>
      <c r="M31" s="543"/>
      <c r="N31" s="543" t="str">
        <f>IF(VLOOKUP(N24,Tabel_P_Ruang,4*$AH$4-1,0)&lt;&gt;0,VLOOKUP(N24,Tabel_P_Ruang,4*$AH$4-1,0),"")</f>
        <v>3</v>
      </c>
      <c r="O31" s="543"/>
      <c r="P31" s="543"/>
      <c r="Q31" s="543"/>
      <c r="R31" s="543"/>
      <c r="S31" s="543"/>
      <c r="T31" s="543" t="str">
        <f>IF(VLOOKUP(T24,Tabel_P_Ruang,4*$AH$4-1,0)&lt;&gt;0,VLOOKUP(T24,Tabel_P_Ruang,4*$AH$4-1,0),"")</f>
        <v>28</v>
      </c>
      <c r="U31" s="543"/>
      <c r="V31" s="543"/>
      <c r="W31" s="543"/>
      <c r="X31" s="543"/>
      <c r="Y31" s="543"/>
      <c r="Z31" s="543" t="str">
        <f>IF(VLOOKUP(Z24,Tabel_P_Ruang,4*$AH$4-1,0)&lt;&gt;0,VLOOKUP(Z24,Tabel_P_Ruang,4*$AH$4-1,0),"")</f>
        <v>12</v>
      </c>
      <c r="AA31" s="543"/>
      <c r="AB31" s="543"/>
      <c r="AC31" s="543"/>
      <c r="AD31" s="543"/>
      <c r="AE31" s="543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565" t="str">
        <f>IF(VLOOKUP(B24,Tabel_P_Ruang,4*$AH$4,0)&lt;&gt;0,VLOOKUP(B24,Tabel_P_Ruang,4*$AH$4,0),"")</f>
        <v>SURYANI</v>
      </c>
      <c r="C32" s="565"/>
      <c r="D32" s="565"/>
      <c r="E32" s="565"/>
      <c r="F32" s="565"/>
      <c r="G32" s="565"/>
      <c r="H32" s="565" t="str">
        <f>IF(VLOOKUP(H24,Tabel_P_Ruang,4*$AH$4,0)&lt;&gt;0,VLOOKUP(H24,Tabel_P_Ruang,4*$AH$4,0),"")</f>
        <v>JIRA SALZABILAH</v>
      </c>
      <c r="I32" s="565"/>
      <c r="J32" s="565"/>
      <c r="K32" s="565"/>
      <c r="L32" s="565"/>
      <c r="M32" s="565"/>
      <c r="N32" s="565" t="str">
        <f>IF(VLOOKUP(N24,Tabel_P_Ruang,4*$AH$4,0)&lt;&gt;0,VLOOKUP(N24,Tabel_P_Ruang,4*$AH$4,0),"")</f>
        <v>ARZA ADELIA</v>
      </c>
      <c r="O32" s="565"/>
      <c r="P32" s="565"/>
      <c r="Q32" s="565"/>
      <c r="R32" s="565"/>
      <c r="S32" s="565"/>
      <c r="T32" s="565" t="str">
        <f>IF(VLOOKUP(T24,Tabel_P_Ruang,4*$AH$4,0)&lt;&gt;0,VLOOKUP(T24,Tabel_P_Ruang,4*$AH$4,0),"")</f>
        <v>Saskia Putri Nadilla</v>
      </c>
      <c r="U32" s="565"/>
      <c r="V32" s="565"/>
      <c r="W32" s="565"/>
      <c r="X32" s="565"/>
      <c r="Y32" s="565"/>
      <c r="Z32" s="565" t="str">
        <f>IF(VLOOKUP(Z24,Tabel_P_Ruang,4*$AH$4,0)&lt;&gt;0,VLOOKUP(Z24,Tabel_P_Ruang,4*$AH$4,0),"")</f>
        <v>YOZY ALIFATUN NISA</v>
      </c>
      <c r="AA32" s="565"/>
      <c r="AB32" s="565"/>
      <c r="AC32" s="565"/>
      <c r="AD32" s="565"/>
      <c r="AE32" s="565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09"/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09"/>
      <c r="Q34" s="209"/>
      <c r="R34" s="209"/>
      <c r="S34" s="209"/>
      <c r="T34" s="209"/>
      <c r="U34" s="209"/>
      <c r="V34" s="209"/>
      <c r="W34" s="209"/>
      <c r="X34" s="209"/>
      <c r="Y34" s="209"/>
      <c r="Z34" s="209"/>
      <c r="AA34" s="209"/>
      <c r="AB34" s="209"/>
      <c r="AC34" s="209"/>
      <c r="AD34" s="209"/>
      <c r="AE34" s="209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34">
        <f>IF(Dt_Pemb_R!$C$6="Kanan ke Kiri",VALUE(MID($AH52,1,2)),VALUE(MID($AI52,1,2)))</f>
        <v>11</v>
      </c>
      <c r="C38" s="534"/>
      <c r="D38" s="535"/>
      <c r="E38" s="535"/>
      <c r="F38" s="536"/>
      <c r="G38" s="222"/>
      <c r="H38" s="234">
        <f>IF(Dt_Pemb_R!$C$6="Kanan ke Kiri",VALUE(MID($AH52,3,2)),VALUE(MID($AI52,3,2)))</f>
        <v>12</v>
      </c>
      <c r="I38" s="534"/>
      <c r="J38" s="535"/>
      <c r="K38" s="535"/>
      <c r="L38" s="536"/>
      <c r="M38" s="222"/>
      <c r="N38" s="234">
        <f>IF(Dt_Pemb_R!$C$6="Kanan ke Kiri",VALUE(MID($AH52,5,2)),VALUE(MID($AI52,5,2)))</f>
        <v>13</v>
      </c>
      <c r="O38" s="534"/>
      <c r="P38" s="535"/>
      <c r="Q38" s="535"/>
      <c r="R38" s="536"/>
      <c r="S38" s="222"/>
      <c r="T38" s="234">
        <f>IF(Dt_Pemb_R!$C$6="Kanan ke Kiri",VALUE(MID($AH52,7,2)),VALUE(MID($AI52,7,2)))</f>
        <v>14</v>
      </c>
      <c r="U38" s="534"/>
      <c r="V38" s="535"/>
      <c r="W38" s="535"/>
      <c r="X38" s="536"/>
      <c r="Y38" s="222"/>
      <c r="Z38" s="234">
        <f>IF(Dt_Pemb_R!$C$6="Kanan ke Kiri",VALUE(MID($AH52,9,2)),VALUE(MID($AI52,9,2)))</f>
        <v>15</v>
      </c>
      <c r="AA38" s="534"/>
      <c r="AB38" s="535"/>
      <c r="AC38" s="535"/>
      <c r="AD38" s="536"/>
      <c r="AE38" s="222"/>
      <c r="AF38" s="228"/>
      <c r="AG38" s="243"/>
      <c r="AH38" s="242" t="s">
        <v>128</v>
      </c>
      <c r="AI38" s="242" t="s">
        <v>135</v>
      </c>
      <c r="AJ38" s="243"/>
    </row>
    <row r="39" spans="1:36" ht="11.25" customHeight="1" x14ac:dyDescent="0.3">
      <c r="A39" s="85"/>
      <c r="B39" s="209"/>
      <c r="C39" s="537"/>
      <c r="D39" s="538"/>
      <c r="E39" s="538"/>
      <c r="F39" s="539"/>
      <c r="G39" s="222"/>
      <c r="H39" s="209"/>
      <c r="I39" s="537"/>
      <c r="J39" s="538"/>
      <c r="K39" s="538"/>
      <c r="L39" s="539"/>
      <c r="M39" s="222"/>
      <c r="N39" s="209"/>
      <c r="O39" s="537"/>
      <c r="P39" s="538"/>
      <c r="Q39" s="538"/>
      <c r="R39" s="539"/>
      <c r="S39" s="222"/>
      <c r="T39" s="209"/>
      <c r="U39" s="537"/>
      <c r="V39" s="538"/>
      <c r="W39" s="538"/>
      <c r="X39" s="539"/>
      <c r="Y39" s="222"/>
      <c r="Z39" s="209"/>
      <c r="AA39" s="537"/>
      <c r="AB39" s="538"/>
      <c r="AC39" s="538"/>
      <c r="AD39" s="539"/>
      <c r="AE39" s="222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537"/>
      <c r="D40" s="538"/>
      <c r="E40" s="538"/>
      <c r="F40" s="539"/>
      <c r="G40" s="222"/>
      <c r="H40" s="209"/>
      <c r="I40" s="537"/>
      <c r="J40" s="538"/>
      <c r="K40" s="538"/>
      <c r="L40" s="539"/>
      <c r="M40" s="222"/>
      <c r="N40" s="209"/>
      <c r="O40" s="537"/>
      <c r="P40" s="538"/>
      <c r="Q40" s="538"/>
      <c r="R40" s="539"/>
      <c r="S40" s="222"/>
      <c r="T40" s="209"/>
      <c r="U40" s="537"/>
      <c r="V40" s="538"/>
      <c r="W40" s="538"/>
      <c r="X40" s="539"/>
      <c r="Y40" s="222"/>
      <c r="Z40" s="209"/>
      <c r="AA40" s="537"/>
      <c r="AB40" s="538"/>
      <c r="AC40" s="538"/>
      <c r="AD40" s="539"/>
      <c r="AE40" s="222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537"/>
      <c r="D41" s="538"/>
      <c r="E41" s="538"/>
      <c r="F41" s="539"/>
      <c r="G41" s="222"/>
      <c r="H41" s="209"/>
      <c r="I41" s="537"/>
      <c r="J41" s="538"/>
      <c r="K41" s="538"/>
      <c r="L41" s="539"/>
      <c r="M41" s="222"/>
      <c r="N41" s="209"/>
      <c r="O41" s="537"/>
      <c r="P41" s="538"/>
      <c r="Q41" s="538"/>
      <c r="R41" s="539"/>
      <c r="S41" s="222"/>
      <c r="T41" s="209"/>
      <c r="U41" s="537"/>
      <c r="V41" s="538"/>
      <c r="W41" s="538"/>
      <c r="X41" s="539"/>
      <c r="Y41" s="222"/>
      <c r="Z41" s="209"/>
      <c r="AA41" s="537"/>
      <c r="AB41" s="538"/>
      <c r="AC41" s="538"/>
      <c r="AD41" s="539"/>
      <c r="AE41" s="222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537"/>
      <c r="D42" s="538"/>
      <c r="E42" s="538"/>
      <c r="F42" s="539"/>
      <c r="G42" s="222"/>
      <c r="H42" s="209"/>
      <c r="I42" s="537"/>
      <c r="J42" s="538"/>
      <c r="K42" s="538"/>
      <c r="L42" s="539"/>
      <c r="M42" s="222"/>
      <c r="N42" s="209"/>
      <c r="O42" s="537"/>
      <c r="P42" s="538"/>
      <c r="Q42" s="538"/>
      <c r="R42" s="539"/>
      <c r="S42" s="222"/>
      <c r="T42" s="209"/>
      <c r="U42" s="537"/>
      <c r="V42" s="538"/>
      <c r="W42" s="538"/>
      <c r="X42" s="539"/>
      <c r="Y42" s="222"/>
      <c r="Z42" s="209"/>
      <c r="AA42" s="537"/>
      <c r="AB42" s="538"/>
      <c r="AC42" s="538"/>
      <c r="AD42" s="539"/>
      <c r="AE42" s="222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537"/>
      <c r="D43" s="538"/>
      <c r="E43" s="538"/>
      <c r="F43" s="539"/>
      <c r="G43" s="222"/>
      <c r="H43" s="209"/>
      <c r="I43" s="537"/>
      <c r="J43" s="538"/>
      <c r="K43" s="538"/>
      <c r="L43" s="539"/>
      <c r="M43" s="222"/>
      <c r="N43" s="209"/>
      <c r="O43" s="537"/>
      <c r="P43" s="538"/>
      <c r="Q43" s="538"/>
      <c r="R43" s="539"/>
      <c r="S43" s="222"/>
      <c r="T43" s="209"/>
      <c r="U43" s="537"/>
      <c r="V43" s="538"/>
      <c r="W43" s="538"/>
      <c r="X43" s="539"/>
      <c r="Y43" s="222"/>
      <c r="Z43" s="209"/>
      <c r="AA43" s="537"/>
      <c r="AB43" s="538"/>
      <c r="AC43" s="538"/>
      <c r="AD43" s="539"/>
      <c r="AE43" s="222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68"/>
      <c r="C44" s="540"/>
      <c r="D44" s="541"/>
      <c r="E44" s="541"/>
      <c r="F44" s="542"/>
      <c r="G44" s="68"/>
      <c r="H44" s="68"/>
      <c r="I44" s="540"/>
      <c r="J44" s="541"/>
      <c r="K44" s="541"/>
      <c r="L44" s="542"/>
      <c r="M44" s="68"/>
      <c r="N44" s="68"/>
      <c r="O44" s="540"/>
      <c r="P44" s="541"/>
      <c r="Q44" s="541"/>
      <c r="R44" s="542"/>
      <c r="S44" s="68"/>
      <c r="T44" s="68"/>
      <c r="U44" s="540"/>
      <c r="V44" s="541"/>
      <c r="W44" s="541"/>
      <c r="X44" s="542"/>
      <c r="Y44" s="68"/>
      <c r="Z44" s="68"/>
      <c r="AA44" s="540"/>
      <c r="AB44" s="541"/>
      <c r="AC44" s="541"/>
      <c r="AD44" s="542"/>
      <c r="AE44" s="68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543" t="str">
        <f>IF(VLOOKUP(B38,Tabel_P_Ruang,4*$AH$4-1,0)&lt;&gt;0,VLOOKUP(B38,Tabel_P_Ruang,4*$AH$4-1,0),"")</f>
        <v/>
      </c>
      <c r="C45" s="543"/>
      <c r="D45" s="543"/>
      <c r="E45" s="543"/>
      <c r="F45" s="543"/>
      <c r="G45" s="543"/>
      <c r="H45" s="543" t="str">
        <f>IF(VLOOKUP(H38,Tabel_P_Ruang,4*$AH$4-1,0)&lt;&gt;0,VLOOKUP(H38,Tabel_P_Ruang,4*$AH$4-1,0),"")</f>
        <v/>
      </c>
      <c r="I45" s="543"/>
      <c r="J45" s="543"/>
      <c r="K45" s="543"/>
      <c r="L45" s="543"/>
      <c r="M45" s="543"/>
      <c r="N45" s="543" t="str">
        <f>IF(VLOOKUP(N38,Tabel_P_Ruang,4*$AH$4-1,0)&lt;&gt;0,VLOOKUP(N38,Tabel_P_Ruang,4*$AH$4-1,0),"")</f>
        <v/>
      </c>
      <c r="O45" s="543"/>
      <c r="P45" s="543"/>
      <c r="Q45" s="543"/>
      <c r="R45" s="543"/>
      <c r="S45" s="543"/>
      <c r="T45" s="543" t="str">
        <f>IF(VLOOKUP(T38,Tabel_P_Ruang,4*$AH$4-1,0)&lt;&gt;0,VLOOKUP(T38,Tabel_P_Ruang,4*$AH$4-1,0),"")</f>
        <v/>
      </c>
      <c r="U45" s="543"/>
      <c r="V45" s="543"/>
      <c r="W45" s="543"/>
      <c r="X45" s="543"/>
      <c r="Y45" s="543"/>
      <c r="Z45" s="543" t="str">
        <f>IF(VLOOKUP(Z38,Tabel_P_Ruang,4*$AH$4-1,0)&lt;&gt;0,VLOOKUP(Z38,Tabel_P_Ruang,4*$AH$4-1,0),"")</f>
        <v/>
      </c>
      <c r="AA45" s="543"/>
      <c r="AB45" s="543"/>
      <c r="AC45" s="543"/>
      <c r="AD45" s="543"/>
      <c r="AE45" s="543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565" t="str">
        <f>IF(VLOOKUP(B38,Tabel_P_Ruang,4*$AH$4,0)&lt;&gt;0,VLOOKUP(B38,Tabel_P_Ruang,4*$AH$4,0),"")</f>
        <v/>
      </c>
      <c r="C46" s="565"/>
      <c r="D46" s="565"/>
      <c r="E46" s="565"/>
      <c r="F46" s="565"/>
      <c r="G46" s="565"/>
      <c r="H46" s="565" t="str">
        <f>IF(VLOOKUP(H38,Tabel_P_Ruang,4*$AH$4,0)&lt;&gt;0,VLOOKUP(H38,Tabel_P_Ruang,4*$AH$4,0),"")</f>
        <v/>
      </c>
      <c r="I46" s="565"/>
      <c r="J46" s="565"/>
      <c r="K46" s="565"/>
      <c r="L46" s="565"/>
      <c r="M46" s="565"/>
      <c r="N46" s="565" t="str">
        <f>IF(VLOOKUP(N38,Tabel_P_Ruang,4*$AH$4,0)&lt;&gt;0,VLOOKUP(N38,Tabel_P_Ruang,4*$AH$4,0),"")</f>
        <v/>
      </c>
      <c r="O46" s="565"/>
      <c r="P46" s="565"/>
      <c r="Q46" s="565"/>
      <c r="R46" s="565"/>
      <c r="S46" s="565"/>
      <c r="T46" s="565" t="str">
        <f>IF(VLOOKUP(T38,Tabel_P_Ruang,4*$AH$4,0)&lt;&gt;0,VLOOKUP(T38,Tabel_P_Ruang,4*$AH$4,0),"")</f>
        <v/>
      </c>
      <c r="U46" s="565"/>
      <c r="V46" s="565"/>
      <c r="W46" s="565"/>
      <c r="X46" s="565"/>
      <c r="Y46" s="565"/>
      <c r="Z46" s="565" t="str">
        <f>IF(VLOOKUP(Z38,Tabel_P_Ruang,4*$AH$4,0)&lt;&gt;0,VLOOKUP(Z38,Tabel_P_Ruang,4*$AH$4,0),"")</f>
        <v/>
      </c>
      <c r="AA46" s="565"/>
      <c r="AB46" s="565"/>
      <c r="AC46" s="565"/>
      <c r="AD46" s="565"/>
      <c r="AE46" s="565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09"/>
      <c r="AE47" s="209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09"/>
      <c r="AE50" s="209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209"/>
      <c r="D51" s="209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09"/>
      <c r="P51" s="209"/>
      <c r="Q51" s="209"/>
      <c r="R51" s="209"/>
      <c r="S51" s="209"/>
      <c r="T51" s="209"/>
      <c r="U51" s="209"/>
      <c r="V51" s="209"/>
      <c r="W51" s="209"/>
      <c r="X51" s="209"/>
      <c r="Y51" s="209"/>
      <c r="Z51" s="209"/>
      <c r="AA51" s="209"/>
      <c r="AB51" s="209"/>
      <c r="AC51" s="209"/>
      <c r="AD51" s="209"/>
      <c r="AE51" s="209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34">
        <f>IF(Dt_Pemb_R!$C$6="Kanan ke Kiri",VALUE(MID($AH66,1,2)),VALUE(MID($AI66,1,2)))</f>
        <v>20</v>
      </c>
      <c r="C52" s="534"/>
      <c r="D52" s="535"/>
      <c r="E52" s="535"/>
      <c r="F52" s="536"/>
      <c r="G52" s="222"/>
      <c r="H52" s="234">
        <f>IF(Dt_Pemb_R!$C$6="Kanan ke Kiri",VALUE(MID($AH66,3,2)),VALUE(MID($AI66,3,2)))</f>
        <v>19</v>
      </c>
      <c r="I52" s="534"/>
      <c r="J52" s="535"/>
      <c r="K52" s="535"/>
      <c r="L52" s="536"/>
      <c r="M52" s="222"/>
      <c r="N52" s="234">
        <f>IF(Dt_Pemb_R!$C$6="Kanan ke Kiri",VALUE(MID($AH66,5,2)),VALUE(MID($AI66,5,2)))</f>
        <v>18</v>
      </c>
      <c r="O52" s="534"/>
      <c r="P52" s="535"/>
      <c r="Q52" s="535"/>
      <c r="R52" s="536"/>
      <c r="S52" s="222"/>
      <c r="T52" s="234">
        <f>IF(Dt_Pemb_R!$C$6="Kanan ke Kiri",VALUE(MID($AH66,7,2)),VALUE(MID($AI66,7,2)))</f>
        <v>17</v>
      </c>
      <c r="U52" s="534"/>
      <c r="V52" s="535"/>
      <c r="W52" s="535"/>
      <c r="X52" s="536"/>
      <c r="Y52" s="222"/>
      <c r="Z52" s="234">
        <f>IF(Dt_Pemb_R!$C$6="Kanan ke Kiri",VALUE(MID($AH66,9,2)),VALUE(MID($AI66,9,2)))</f>
        <v>16</v>
      </c>
      <c r="AA52" s="534"/>
      <c r="AB52" s="535"/>
      <c r="AC52" s="535"/>
      <c r="AD52" s="536"/>
      <c r="AE52" s="222"/>
      <c r="AF52" s="228"/>
      <c r="AG52" s="243"/>
      <c r="AH52" s="242" t="s">
        <v>129</v>
      </c>
      <c r="AI52" s="242" t="s">
        <v>136</v>
      </c>
      <c r="AJ52" s="243"/>
    </row>
    <row r="53" spans="1:36" ht="11.25" customHeight="1" x14ac:dyDescent="0.3">
      <c r="A53" s="85"/>
      <c r="B53" s="209"/>
      <c r="C53" s="537"/>
      <c r="D53" s="538"/>
      <c r="E53" s="538"/>
      <c r="F53" s="539"/>
      <c r="G53" s="222"/>
      <c r="H53" s="209"/>
      <c r="I53" s="537"/>
      <c r="J53" s="538"/>
      <c r="K53" s="538"/>
      <c r="L53" s="539"/>
      <c r="M53" s="222"/>
      <c r="N53" s="209"/>
      <c r="O53" s="537"/>
      <c r="P53" s="538"/>
      <c r="Q53" s="538"/>
      <c r="R53" s="539"/>
      <c r="S53" s="222"/>
      <c r="T53" s="209"/>
      <c r="U53" s="537"/>
      <c r="V53" s="538"/>
      <c r="W53" s="538"/>
      <c r="X53" s="539"/>
      <c r="Y53" s="222"/>
      <c r="Z53" s="209"/>
      <c r="AA53" s="537"/>
      <c r="AB53" s="538"/>
      <c r="AC53" s="538"/>
      <c r="AD53" s="539"/>
      <c r="AE53" s="222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537"/>
      <c r="D54" s="538"/>
      <c r="E54" s="538"/>
      <c r="F54" s="539"/>
      <c r="G54" s="222"/>
      <c r="H54" s="209"/>
      <c r="I54" s="537"/>
      <c r="J54" s="538"/>
      <c r="K54" s="538"/>
      <c r="L54" s="539"/>
      <c r="M54" s="222"/>
      <c r="N54" s="209"/>
      <c r="O54" s="537"/>
      <c r="P54" s="538"/>
      <c r="Q54" s="538"/>
      <c r="R54" s="539"/>
      <c r="S54" s="222"/>
      <c r="T54" s="209"/>
      <c r="U54" s="537"/>
      <c r="V54" s="538"/>
      <c r="W54" s="538"/>
      <c r="X54" s="539"/>
      <c r="Y54" s="222"/>
      <c r="Z54" s="209"/>
      <c r="AA54" s="537"/>
      <c r="AB54" s="538"/>
      <c r="AC54" s="538"/>
      <c r="AD54" s="539"/>
      <c r="AE54" s="222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537"/>
      <c r="D55" s="538"/>
      <c r="E55" s="538"/>
      <c r="F55" s="539"/>
      <c r="G55" s="222"/>
      <c r="H55" s="209"/>
      <c r="I55" s="537"/>
      <c r="J55" s="538"/>
      <c r="K55" s="538"/>
      <c r="L55" s="539"/>
      <c r="M55" s="222"/>
      <c r="N55" s="209"/>
      <c r="O55" s="537"/>
      <c r="P55" s="538"/>
      <c r="Q55" s="538"/>
      <c r="R55" s="539"/>
      <c r="S55" s="222"/>
      <c r="T55" s="209"/>
      <c r="U55" s="537"/>
      <c r="V55" s="538"/>
      <c r="W55" s="538"/>
      <c r="X55" s="539"/>
      <c r="Y55" s="222"/>
      <c r="Z55" s="209"/>
      <c r="AA55" s="537"/>
      <c r="AB55" s="538"/>
      <c r="AC55" s="538"/>
      <c r="AD55" s="539"/>
      <c r="AE55" s="222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537"/>
      <c r="D56" s="538"/>
      <c r="E56" s="538"/>
      <c r="F56" s="539"/>
      <c r="G56" s="222"/>
      <c r="H56" s="209"/>
      <c r="I56" s="537"/>
      <c r="J56" s="538"/>
      <c r="K56" s="538"/>
      <c r="L56" s="539"/>
      <c r="M56" s="222"/>
      <c r="N56" s="209"/>
      <c r="O56" s="537"/>
      <c r="P56" s="538"/>
      <c r="Q56" s="538"/>
      <c r="R56" s="539"/>
      <c r="S56" s="222"/>
      <c r="T56" s="209"/>
      <c r="U56" s="537"/>
      <c r="V56" s="538"/>
      <c r="W56" s="538"/>
      <c r="X56" s="539"/>
      <c r="Y56" s="222"/>
      <c r="Z56" s="209"/>
      <c r="AA56" s="537"/>
      <c r="AB56" s="538"/>
      <c r="AC56" s="538"/>
      <c r="AD56" s="539"/>
      <c r="AE56" s="222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537"/>
      <c r="D57" s="538"/>
      <c r="E57" s="538"/>
      <c r="F57" s="539"/>
      <c r="G57" s="222"/>
      <c r="H57" s="209"/>
      <c r="I57" s="537"/>
      <c r="J57" s="538"/>
      <c r="K57" s="538"/>
      <c r="L57" s="539"/>
      <c r="M57" s="222"/>
      <c r="N57" s="209"/>
      <c r="O57" s="537"/>
      <c r="P57" s="538"/>
      <c r="Q57" s="538"/>
      <c r="R57" s="539"/>
      <c r="S57" s="222"/>
      <c r="T57" s="209"/>
      <c r="U57" s="537"/>
      <c r="V57" s="538"/>
      <c r="W57" s="538"/>
      <c r="X57" s="539"/>
      <c r="Y57" s="222"/>
      <c r="Z57" s="209"/>
      <c r="AA57" s="537"/>
      <c r="AB57" s="538"/>
      <c r="AC57" s="538"/>
      <c r="AD57" s="539"/>
      <c r="AE57" s="222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68"/>
      <c r="C58" s="540"/>
      <c r="D58" s="541"/>
      <c r="E58" s="541"/>
      <c r="F58" s="542"/>
      <c r="G58" s="68"/>
      <c r="H58" s="68"/>
      <c r="I58" s="540"/>
      <c r="J58" s="541"/>
      <c r="K58" s="541"/>
      <c r="L58" s="542"/>
      <c r="M58" s="68"/>
      <c r="N58" s="68"/>
      <c r="O58" s="540"/>
      <c r="P58" s="541"/>
      <c r="Q58" s="541"/>
      <c r="R58" s="542"/>
      <c r="S58" s="68"/>
      <c r="T58" s="68"/>
      <c r="U58" s="540"/>
      <c r="V58" s="541"/>
      <c r="W58" s="541"/>
      <c r="X58" s="542"/>
      <c r="Y58" s="68"/>
      <c r="Z58" s="68"/>
      <c r="AA58" s="540"/>
      <c r="AB58" s="541"/>
      <c r="AC58" s="541"/>
      <c r="AD58" s="542"/>
      <c r="AE58" s="68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543" t="str">
        <f>IF(VLOOKUP(B52,Tabel_P_Ruang,4*$AH$4-1,0)&lt;&gt;0,VLOOKUP(B52,Tabel_P_Ruang,4*$AH$4-1,0),"")</f>
        <v/>
      </c>
      <c r="C59" s="543"/>
      <c r="D59" s="543"/>
      <c r="E59" s="543"/>
      <c r="F59" s="543"/>
      <c r="G59" s="543"/>
      <c r="H59" s="543" t="str">
        <f>IF(VLOOKUP(H52,Tabel_P_Ruang,4*$AH$4-1,0)&lt;&gt;0,VLOOKUP(H52,Tabel_P_Ruang,4*$AH$4-1,0),"")</f>
        <v/>
      </c>
      <c r="I59" s="543"/>
      <c r="J59" s="543"/>
      <c r="K59" s="543"/>
      <c r="L59" s="543"/>
      <c r="M59" s="543"/>
      <c r="N59" s="543" t="str">
        <f>IF(VLOOKUP(N52,Tabel_P_Ruang,4*$AH$4-1,0)&lt;&gt;0,VLOOKUP(N52,Tabel_P_Ruang,4*$AH$4-1,0),"")</f>
        <v/>
      </c>
      <c r="O59" s="543"/>
      <c r="P59" s="543"/>
      <c r="Q59" s="543"/>
      <c r="R59" s="543"/>
      <c r="S59" s="543"/>
      <c r="T59" s="543" t="str">
        <f>IF(VLOOKUP(T52,Tabel_P_Ruang,4*$AH$4-1,0)&lt;&gt;0,VLOOKUP(T52,Tabel_P_Ruang,4*$AH$4-1,0),"")</f>
        <v/>
      </c>
      <c r="U59" s="543"/>
      <c r="V59" s="543"/>
      <c r="W59" s="543"/>
      <c r="X59" s="543"/>
      <c r="Y59" s="543"/>
      <c r="Z59" s="543" t="str">
        <f>IF(VLOOKUP(Z52,Tabel_P_Ruang,4*$AH$4-1,0)&lt;&gt;0,VLOOKUP(Z52,Tabel_P_Ruang,4*$AH$4-1,0),"")</f>
        <v/>
      </c>
      <c r="AA59" s="543"/>
      <c r="AB59" s="543"/>
      <c r="AC59" s="543"/>
      <c r="AD59" s="543"/>
      <c r="AE59" s="543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565" t="str">
        <f>IF(VLOOKUP(B52,Tabel_P_Ruang,4*$AH$4,0)&lt;&gt;0,VLOOKUP(B52,Tabel_P_Ruang,4*$AH$4,0),"")</f>
        <v/>
      </c>
      <c r="C60" s="565"/>
      <c r="D60" s="565"/>
      <c r="E60" s="565"/>
      <c r="F60" s="565"/>
      <c r="G60" s="565"/>
      <c r="H60" s="565" t="str">
        <f>IF(VLOOKUP(H52,Tabel_P_Ruang,4*$AH$4,0)&lt;&gt;0,VLOOKUP(H52,Tabel_P_Ruang,4*$AH$4,0),"")</f>
        <v/>
      </c>
      <c r="I60" s="565"/>
      <c r="J60" s="565"/>
      <c r="K60" s="565"/>
      <c r="L60" s="565"/>
      <c r="M60" s="565"/>
      <c r="N60" s="565" t="str">
        <f>IF(VLOOKUP(N52,Tabel_P_Ruang,4*$AH$4,0)&lt;&gt;0,VLOOKUP(N52,Tabel_P_Ruang,4*$AH$4,0),"")</f>
        <v/>
      </c>
      <c r="O60" s="565"/>
      <c r="P60" s="565"/>
      <c r="Q60" s="565"/>
      <c r="R60" s="565"/>
      <c r="S60" s="565"/>
      <c r="T60" s="565" t="str">
        <f>IF(VLOOKUP(T52,Tabel_P_Ruang,4*$AH$4,0)&lt;&gt;0,VLOOKUP(T52,Tabel_P_Ruang,4*$AH$4,0),"")</f>
        <v/>
      </c>
      <c r="U60" s="565"/>
      <c r="V60" s="565"/>
      <c r="W60" s="565"/>
      <c r="X60" s="565"/>
      <c r="Y60" s="565"/>
      <c r="Z60" s="565" t="str">
        <f>IF(VLOOKUP(Z52,Tabel_P_Ruang,4*$AH$4,0)&lt;&gt;0,VLOOKUP(Z52,Tabel_P_Ruang,4*$AH$4,0),"")</f>
        <v/>
      </c>
      <c r="AA60" s="565"/>
      <c r="AB60" s="565"/>
      <c r="AC60" s="565"/>
      <c r="AD60" s="565"/>
      <c r="AE60" s="565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209"/>
      <c r="D61" s="209"/>
      <c r="E61" s="209"/>
      <c r="F61" s="209"/>
      <c r="G61" s="209"/>
      <c r="H61" s="209"/>
      <c r="I61" s="209"/>
      <c r="J61" s="209"/>
      <c r="K61" s="209"/>
      <c r="L61" s="209"/>
      <c r="M61" s="209"/>
      <c r="N61" s="209"/>
      <c r="O61" s="209"/>
      <c r="P61" s="209"/>
      <c r="Q61" s="209"/>
      <c r="R61" s="209"/>
      <c r="S61" s="209"/>
      <c r="T61" s="209"/>
      <c r="U61" s="209"/>
      <c r="V61" s="209"/>
      <c r="W61" s="209"/>
      <c r="X61" s="209"/>
      <c r="Y61" s="209"/>
      <c r="Z61" s="209"/>
      <c r="AA61" s="209"/>
      <c r="AB61" s="209"/>
      <c r="AC61" s="209"/>
      <c r="AD61" s="209"/>
      <c r="AE61" s="209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209"/>
      <c r="D62" s="209"/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209"/>
      <c r="Q62" s="209"/>
      <c r="R62" s="209"/>
      <c r="S62" s="209"/>
      <c r="T62" s="209"/>
      <c r="U62" s="209"/>
      <c r="V62" s="209"/>
      <c r="W62" s="209"/>
      <c r="X62" s="209"/>
      <c r="Y62" s="209"/>
      <c r="Z62" s="209"/>
      <c r="AA62" s="209"/>
      <c r="AB62" s="209"/>
      <c r="AC62" s="209"/>
      <c r="AD62" s="209"/>
      <c r="AE62" s="209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2" t="s">
        <v>130</v>
      </c>
      <c r="AI66" s="242" t="s">
        <v>137</v>
      </c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64">
    <mergeCell ref="B60:G60"/>
    <mergeCell ref="H60:M60"/>
    <mergeCell ref="N60:S60"/>
    <mergeCell ref="T60:Y60"/>
    <mergeCell ref="Z60:AE60"/>
    <mergeCell ref="C52:F58"/>
    <mergeCell ref="I52:L58"/>
    <mergeCell ref="O52:R58"/>
    <mergeCell ref="U52:X58"/>
    <mergeCell ref="AA52:AD58"/>
    <mergeCell ref="B59:G59"/>
    <mergeCell ref="H59:M59"/>
    <mergeCell ref="N59:S59"/>
    <mergeCell ref="T59:Y59"/>
    <mergeCell ref="Z59:AE59"/>
    <mergeCell ref="B45:G45"/>
    <mergeCell ref="H45:M45"/>
    <mergeCell ref="N45:S45"/>
    <mergeCell ref="T45:Y45"/>
    <mergeCell ref="Z45:AE45"/>
    <mergeCell ref="B46:G46"/>
    <mergeCell ref="H46:M46"/>
    <mergeCell ref="N46:S46"/>
    <mergeCell ref="T46:Y46"/>
    <mergeCell ref="Z46:AE46"/>
    <mergeCell ref="B32:G32"/>
    <mergeCell ref="H32:M32"/>
    <mergeCell ref="N32:S32"/>
    <mergeCell ref="T32:Y32"/>
    <mergeCell ref="Z32:AE32"/>
    <mergeCell ref="C38:F44"/>
    <mergeCell ref="I38:L44"/>
    <mergeCell ref="O38:R44"/>
    <mergeCell ref="U38:X44"/>
    <mergeCell ref="AA38:AD44"/>
    <mergeCell ref="C24:F30"/>
    <mergeCell ref="I24:L30"/>
    <mergeCell ref="O24:R30"/>
    <mergeCell ref="U24:X30"/>
    <mergeCell ref="AA24:AD30"/>
    <mergeCell ref="B31:G31"/>
    <mergeCell ref="H31:M31"/>
    <mergeCell ref="N31:S31"/>
    <mergeCell ref="T31:Y31"/>
    <mergeCell ref="Z31:AE31"/>
    <mergeCell ref="A1:AF1"/>
    <mergeCell ref="A2:AF2"/>
    <mergeCell ref="I10:L16"/>
    <mergeCell ref="H17:M17"/>
    <mergeCell ref="H18:M18"/>
    <mergeCell ref="O10:R16"/>
    <mergeCell ref="N17:S17"/>
    <mergeCell ref="N18:S18"/>
    <mergeCell ref="U10:X16"/>
    <mergeCell ref="T17:Y17"/>
    <mergeCell ref="T18:Y18"/>
    <mergeCell ref="AA10:AD16"/>
    <mergeCell ref="Z17:AE17"/>
    <mergeCell ref="Z18:AE18"/>
    <mergeCell ref="AH4:AH7"/>
    <mergeCell ref="N6:S8"/>
    <mergeCell ref="B17:G17"/>
    <mergeCell ref="B18:G18"/>
    <mergeCell ref="C10:F1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AJ68"/>
  <sheetViews>
    <sheetView showRowColHeaders="0" zoomScaleNormal="10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3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3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34">
        <f>IF(Dt_Pemb_R!$C$6="Kanan ke Kiri",VALUE(MID($AH24,1,2)),VALUE(MID($AI24,1,2)))</f>
        <v>1</v>
      </c>
      <c r="C6" s="534"/>
      <c r="D6" s="535"/>
      <c r="E6" s="535"/>
      <c r="F6" s="536"/>
      <c r="G6" s="222"/>
      <c r="H6" s="234">
        <f>IF(Dt_Pemb_R!$C$6="Kanan ke Kiri",VALUE(MID($AH24,3,2)),VALUE(MID($AI24,3,2)))</f>
        <v>2</v>
      </c>
      <c r="I6" s="534"/>
      <c r="J6" s="535"/>
      <c r="K6" s="535"/>
      <c r="L6" s="536"/>
      <c r="M6" s="222"/>
      <c r="N6" s="234">
        <f>IF(Dt_Pemb_R!$C$6="Kanan ke Kiri",VALUE(MID($AH24,5,2)),VALUE(MID($AI24,5,2)))</f>
        <v>3</v>
      </c>
      <c r="O6" s="534"/>
      <c r="P6" s="535"/>
      <c r="Q6" s="535"/>
      <c r="R6" s="536"/>
      <c r="S6" s="222"/>
      <c r="T6" s="234">
        <f>IF(Dt_Pemb_R!$C$6="Kanan ke Kiri",VALUE(MID($AH24,7,2)),VALUE(MID($AI24,7,2)))</f>
        <v>4</v>
      </c>
      <c r="U6" s="534"/>
      <c r="V6" s="535"/>
      <c r="W6" s="535"/>
      <c r="X6" s="536"/>
      <c r="Y6" s="222"/>
      <c r="Z6" s="234">
        <f>IF(Dt_Pemb_R!$C$6="Kanan ke Kiri",VALUE(MID($AH24,9,2)),VALUE(MID($AI24,9,2)))</f>
        <v>5</v>
      </c>
      <c r="AA6" s="534"/>
      <c r="AB6" s="535"/>
      <c r="AC6" s="535"/>
      <c r="AD6" s="536"/>
      <c r="AE6" s="222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537"/>
      <c r="D7" s="538"/>
      <c r="E7" s="538"/>
      <c r="F7" s="539"/>
      <c r="G7" s="222"/>
      <c r="H7" s="209"/>
      <c r="I7" s="537"/>
      <c r="J7" s="538"/>
      <c r="K7" s="538"/>
      <c r="L7" s="539"/>
      <c r="M7" s="222"/>
      <c r="N7" s="209"/>
      <c r="O7" s="537"/>
      <c r="P7" s="538"/>
      <c r="Q7" s="538"/>
      <c r="R7" s="539"/>
      <c r="S7" s="222"/>
      <c r="T7" s="209"/>
      <c r="U7" s="537"/>
      <c r="V7" s="538"/>
      <c r="W7" s="538"/>
      <c r="X7" s="539"/>
      <c r="Y7" s="222"/>
      <c r="Z7" s="209"/>
      <c r="AA7" s="537"/>
      <c r="AB7" s="538"/>
      <c r="AC7" s="538"/>
      <c r="AD7" s="539"/>
      <c r="AE7" s="222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537"/>
      <c r="D8" s="538"/>
      <c r="E8" s="538"/>
      <c r="F8" s="539"/>
      <c r="G8" s="222"/>
      <c r="H8" s="209"/>
      <c r="I8" s="537"/>
      <c r="J8" s="538"/>
      <c r="K8" s="538"/>
      <c r="L8" s="539"/>
      <c r="M8" s="222"/>
      <c r="N8" s="209"/>
      <c r="O8" s="537"/>
      <c r="P8" s="538"/>
      <c r="Q8" s="538"/>
      <c r="R8" s="539"/>
      <c r="S8" s="222"/>
      <c r="T8" s="209"/>
      <c r="U8" s="537"/>
      <c r="V8" s="538"/>
      <c r="W8" s="538"/>
      <c r="X8" s="539"/>
      <c r="Y8" s="222"/>
      <c r="Z8" s="209"/>
      <c r="AA8" s="537"/>
      <c r="AB8" s="538"/>
      <c r="AC8" s="538"/>
      <c r="AD8" s="539"/>
      <c r="AE8" s="222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537"/>
      <c r="D9" s="538"/>
      <c r="E9" s="538"/>
      <c r="F9" s="539"/>
      <c r="G9" s="222"/>
      <c r="H9" s="209"/>
      <c r="I9" s="537"/>
      <c r="J9" s="538"/>
      <c r="K9" s="538"/>
      <c r="L9" s="539"/>
      <c r="M9" s="222"/>
      <c r="N9" s="209"/>
      <c r="O9" s="537"/>
      <c r="P9" s="538"/>
      <c r="Q9" s="538"/>
      <c r="R9" s="539"/>
      <c r="S9" s="222"/>
      <c r="T9" s="209"/>
      <c r="U9" s="537"/>
      <c r="V9" s="538"/>
      <c r="W9" s="538"/>
      <c r="X9" s="539"/>
      <c r="Y9" s="222"/>
      <c r="Z9" s="209"/>
      <c r="AA9" s="537"/>
      <c r="AB9" s="538"/>
      <c r="AC9" s="538"/>
      <c r="AD9" s="539"/>
      <c r="AE9" s="222"/>
      <c r="AF9" s="228"/>
      <c r="AG9" s="68"/>
      <c r="AH9" s="68"/>
      <c r="AI9" s="68"/>
      <c r="AJ9" s="68"/>
    </row>
    <row r="10" spans="1:36" ht="11.25" customHeight="1" x14ac:dyDescent="0.3">
      <c r="A10" s="85"/>
      <c r="B10" s="209"/>
      <c r="C10" s="537"/>
      <c r="D10" s="538"/>
      <c r="E10" s="538"/>
      <c r="F10" s="539"/>
      <c r="G10" s="222"/>
      <c r="H10" s="209"/>
      <c r="I10" s="537"/>
      <c r="J10" s="538"/>
      <c r="K10" s="538"/>
      <c r="L10" s="539"/>
      <c r="M10" s="222"/>
      <c r="N10" s="209"/>
      <c r="O10" s="537"/>
      <c r="P10" s="538"/>
      <c r="Q10" s="538"/>
      <c r="R10" s="539"/>
      <c r="S10" s="222"/>
      <c r="T10" s="209"/>
      <c r="U10" s="537"/>
      <c r="V10" s="538"/>
      <c r="W10" s="538"/>
      <c r="X10" s="539"/>
      <c r="Y10" s="222"/>
      <c r="Z10" s="209"/>
      <c r="AA10" s="537"/>
      <c r="AB10" s="538"/>
      <c r="AC10" s="538"/>
      <c r="AD10" s="539"/>
      <c r="AE10" s="222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537"/>
      <c r="D11" s="538"/>
      <c r="E11" s="538"/>
      <c r="F11" s="539"/>
      <c r="G11" s="222"/>
      <c r="H11" s="209"/>
      <c r="I11" s="537"/>
      <c r="J11" s="538"/>
      <c r="K11" s="538"/>
      <c r="L11" s="539"/>
      <c r="M11" s="222"/>
      <c r="N11" s="209"/>
      <c r="O11" s="537"/>
      <c r="P11" s="538"/>
      <c r="Q11" s="538"/>
      <c r="R11" s="539"/>
      <c r="S11" s="222"/>
      <c r="T11" s="209"/>
      <c r="U11" s="537"/>
      <c r="V11" s="538"/>
      <c r="W11" s="538"/>
      <c r="X11" s="539"/>
      <c r="Y11" s="222"/>
      <c r="Z11" s="209"/>
      <c r="AA11" s="537"/>
      <c r="AB11" s="538"/>
      <c r="AC11" s="538"/>
      <c r="AD11" s="539"/>
      <c r="AE11" s="222"/>
      <c r="AF11" s="228"/>
      <c r="AG11" s="68"/>
      <c r="AH11" s="68"/>
      <c r="AI11" s="68"/>
      <c r="AJ11" s="68"/>
    </row>
    <row r="12" spans="1:36" ht="11.25" customHeight="1" x14ac:dyDescent="0.3">
      <c r="A12" s="85"/>
      <c r="B12" s="68"/>
      <c r="C12" s="540"/>
      <c r="D12" s="541"/>
      <c r="E12" s="541"/>
      <c r="F12" s="542"/>
      <c r="G12" s="68"/>
      <c r="H12" s="68"/>
      <c r="I12" s="540"/>
      <c r="J12" s="541"/>
      <c r="K12" s="541"/>
      <c r="L12" s="542"/>
      <c r="M12" s="68"/>
      <c r="N12" s="68"/>
      <c r="O12" s="540"/>
      <c r="P12" s="541"/>
      <c r="Q12" s="541"/>
      <c r="R12" s="542"/>
      <c r="S12" s="68"/>
      <c r="T12" s="68"/>
      <c r="U12" s="540"/>
      <c r="V12" s="541"/>
      <c r="W12" s="541"/>
      <c r="X12" s="542"/>
      <c r="Y12" s="68"/>
      <c r="Z12" s="68"/>
      <c r="AA12" s="540"/>
      <c r="AB12" s="541"/>
      <c r="AC12" s="541"/>
      <c r="AD12" s="542"/>
      <c r="AE12" s="68"/>
      <c r="AF12" s="228"/>
      <c r="AG12" s="68"/>
      <c r="AH12" s="68"/>
      <c r="AI12" s="68"/>
      <c r="AJ12" s="68"/>
    </row>
    <row r="13" spans="1:36" ht="11.25" customHeight="1" x14ac:dyDescent="0.3">
      <c r="A13" s="85"/>
      <c r="B13" s="543" t="e">
        <f>IF(VLOOKUP(Z50,Tabel_P_Ruang,4*$AH$4-1,0)&lt;&gt;0,VLOOKUP(Z50,Tabel_P_Ruang,4*$AH$4-1,0),"")</f>
        <v>#N/A</v>
      </c>
      <c r="C13" s="543"/>
      <c r="D13" s="543"/>
      <c r="E13" s="543"/>
      <c r="F13" s="543"/>
      <c r="G13" s="543"/>
      <c r="H13" s="543" t="e">
        <f>IF(VLOOKUP(T50,Tabel_P_Ruang,4*$AH$4-1,0)&lt;&gt;0,VLOOKUP(T50,Tabel_P_Ruang,4*$AH$4-1,0),"")</f>
        <v>#N/A</v>
      </c>
      <c r="I13" s="543"/>
      <c r="J13" s="543"/>
      <c r="K13" s="543"/>
      <c r="L13" s="543"/>
      <c r="M13" s="543"/>
      <c r="N13" s="543" t="str">
        <f>IF(VLOOKUP(N50,Tabel_P_Ruang,4*$AH$4-1,0)&lt;&gt;0,VLOOKUP(N50,Tabel_P_Ruang,4*$AH$4-1,0),"")</f>
        <v/>
      </c>
      <c r="O13" s="543"/>
      <c r="P13" s="543"/>
      <c r="Q13" s="543"/>
      <c r="R13" s="543"/>
      <c r="S13" s="543"/>
      <c r="T13" s="543" t="str">
        <f>IF(VLOOKUP(H50,Tabel_P_Ruang,4*$AH$4-1,0)&lt;&gt;0,VLOOKUP(H50,Tabel_P_Ruang,4*$AH$4-1,0),"")</f>
        <v/>
      </c>
      <c r="U13" s="543"/>
      <c r="V13" s="543"/>
      <c r="W13" s="543"/>
      <c r="X13" s="543"/>
      <c r="Y13" s="543"/>
      <c r="Z13" s="543" t="str">
        <f>IF(VLOOKUP(B50,Tabel_P_Ruang,4*$AH$4-1,0)&lt;&gt;0,VLOOKUP(B50,Tabel_P_Ruang,4*$AH$4-1,0),"")</f>
        <v/>
      </c>
      <c r="AA13" s="543"/>
      <c r="AB13" s="543"/>
      <c r="AC13" s="543"/>
      <c r="AD13" s="543"/>
      <c r="AE13" s="543"/>
      <c r="AF13" s="228"/>
      <c r="AG13" s="68"/>
      <c r="AH13" s="68"/>
      <c r="AI13" s="68"/>
      <c r="AJ13" s="68"/>
    </row>
    <row r="14" spans="1:36" ht="11.25" customHeight="1" x14ac:dyDescent="0.3">
      <c r="A14" s="85"/>
      <c r="B14" s="565" t="e">
        <f>IF(VLOOKUP(Z50,Tabel_P_Ruang,4*$AH$4,0)&lt;&gt;0,VLOOKUP(Z50,Tabel_P_Ruang,4*$AH$4,0),"")</f>
        <v>#N/A</v>
      </c>
      <c r="C14" s="565"/>
      <c r="D14" s="565"/>
      <c r="E14" s="565"/>
      <c r="F14" s="565"/>
      <c r="G14" s="565"/>
      <c r="H14" s="565" t="e">
        <f>IF(VLOOKUP(T50,Tabel_P_Ruang,4*$AH$4,0)&lt;&gt;0,VLOOKUP(T50,Tabel_P_Ruang,4*$AH$4,0),"")</f>
        <v>#N/A</v>
      </c>
      <c r="I14" s="565"/>
      <c r="J14" s="565"/>
      <c r="K14" s="565"/>
      <c r="L14" s="565"/>
      <c r="M14" s="565"/>
      <c r="N14" s="565" t="str">
        <f>IF(VLOOKUP(N50,Tabel_P_Ruang,4*$AH$4,0)&lt;&gt;0,VLOOKUP(N50,Tabel_P_Ruang,4*$AH$4,0),"")</f>
        <v/>
      </c>
      <c r="O14" s="565"/>
      <c r="P14" s="565"/>
      <c r="Q14" s="565"/>
      <c r="R14" s="565"/>
      <c r="S14" s="565"/>
      <c r="T14" s="565" t="str">
        <f>IF(VLOOKUP(H50,Tabel_P_Ruang,4*$AH$4,0)&lt;&gt;0,VLOOKUP(H50,Tabel_P_Ruang,4*$AH$4,0),"")</f>
        <v/>
      </c>
      <c r="U14" s="565"/>
      <c r="V14" s="565"/>
      <c r="W14" s="565"/>
      <c r="X14" s="565"/>
      <c r="Y14" s="565"/>
      <c r="Z14" s="565" t="str">
        <f>IF(VLOOKUP(B50,Tabel_P_Ruang,4*$AH$4,0)&lt;&gt;0,VLOOKUP(B50,Tabel_P_Ruang,4*$AH$4,0),"")</f>
        <v/>
      </c>
      <c r="AA14" s="565"/>
      <c r="AB14" s="565"/>
      <c r="AC14" s="565"/>
      <c r="AD14" s="565"/>
      <c r="AE14" s="565"/>
      <c r="AF14" s="228"/>
      <c r="AG14" s="68"/>
      <c r="AH14" s="68"/>
      <c r="AI14" s="68"/>
      <c r="AJ14" s="68"/>
    </row>
    <row r="15" spans="1:36" ht="11.25" customHeight="1" x14ac:dyDescent="0.3">
      <c r="A15" s="85"/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F15" s="228"/>
      <c r="AG15" s="68"/>
      <c r="AH15" s="68"/>
      <c r="AI15" s="68"/>
      <c r="AJ15" s="68"/>
    </row>
    <row r="16" spans="1:36" ht="11.25" customHeight="1" x14ac:dyDescent="0.3">
      <c r="A16" s="85"/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28"/>
      <c r="AG16" s="68"/>
      <c r="AH16" s="68"/>
      <c r="AI16" s="68"/>
      <c r="AJ16" s="68"/>
    </row>
    <row r="17" spans="1:36" ht="11.25" customHeight="1" x14ac:dyDescent="0.3">
      <c r="A17" s="85"/>
      <c r="B17" s="234">
        <f>IF(Dt_Pemb_R!$C$6="Kanan ke Kiri",VALUE(MID($AH35,1,2)),VALUE(MID($AI35,1,2)))</f>
        <v>10</v>
      </c>
      <c r="C17" s="534"/>
      <c r="D17" s="535"/>
      <c r="E17" s="535"/>
      <c r="F17" s="536"/>
      <c r="G17" s="222"/>
      <c r="H17" s="234">
        <f>IF(Dt_Pemb_R!$C$6="Kanan ke Kiri",VALUE(MID($AH35,3,2)),VALUE(MID($AI35,3,2)))</f>
        <v>9</v>
      </c>
      <c r="I17" s="534"/>
      <c r="J17" s="535"/>
      <c r="K17" s="535"/>
      <c r="L17" s="536"/>
      <c r="M17" s="222"/>
      <c r="N17" s="234">
        <f>IF(Dt_Pemb_R!$C$6="Kanan ke Kiri",VALUE(MID($AH35,5,2)),VALUE(MID($AI35,5,2)))</f>
        <v>8</v>
      </c>
      <c r="O17" s="534"/>
      <c r="P17" s="535"/>
      <c r="Q17" s="535"/>
      <c r="R17" s="536"/>
      <c r="S17" s="222"/>
      <c r="T17" s="234">
        <f>IF(Dt_Pemb_R!$C$6="Kanan ke Kiri",VALUE(MID($AH35,7,2)),VALUE(MID($AI35,7,2)))</f>
        <v>7</v>
      </c>
      <c r="U17" s="534"/>
      <c r="V17" s="535"/>
      <c r="W17" s="535"/>
      <c r="X17" s="536"/>
      <c r="Y17" s="222"/>
      <c r="Z17" s="234">
        <f>IF(Dt_Pemb_R!$C$6="Kanan ke Kiri",VALUE(MID($AH35,9,2)),VALUE(MID($AI35,9,2)))</f>
        <v>6</v>
      </c>
      <c r="AA17" s="534"/>
      <c r="AB17" s="535"/>
      <c r="AC17" s="535"/>
      <c r="AD17" s="536"/>
      <c r="AE17" s="222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209"/>
      <c r="C18" s="537"/>
      <c r="D18" s="538"/>
      <c r="E18" s="538"/>
      <c r="F18" s="539"/>
      <c r="G18" s="222"/>
      <c r="H18" s="209"/>
      <c r="I18" s="537"/>
      <c r="J18" s="538"/>
      <c r="K18" s="538"/>
      <c r="L18" s="539"/>
      <c r="M18" s="222"/>
      <c r="N18" s="209"/>
      <c r="O18" s="537"/>
      <c r="P18" s="538"/>
      <c r="Q18" s="538"/>
      <c r="R18" s="539"/>
      <c r="S18" s="222"/>
      <c r="T18" s="209"/>
      <c r="U18" s="537"/>
      <c r="V18" s="538"/>
      <c r="W18" s="538"/>
      <c r="X18" s="539"/>
      <c r="Y18" s="222"/>
      <c r="Z18" s="209"/>
      <c r="AA18" s="537"/>
      <c r="AB18" s="538"/>
      <c r="AC18" s="538"/>
      <c r="AD18" s="539"/>
      <c r="AE18" s="222"/>
      <c r="AF18" s="228"/>
      <c r="AG18" s="68"/>
      <c r="AH18" s="68"/>
      <c r="AI18" s="68"/>
      <c r="AJ18" s="68"/>
    </row>
    <row r="19" spans="1:36" ht="11.25" customHeight="1" x14ac:dyDescent="0.3">
      <c r="A19" s="85"/>
      <c r="B19" s="209"/>
      <c r="C19" s="537"/>
      <c r="D19" s="538"/>
      <c r="E19" s="538"/>
      <c r="F19" s="539"/>
      <c r="G19" s="222"/>
      <c r="H19" s="209"/>
      <c r="I19" s="537"/>
      <c r="J19" s="538"/>
      <c r="K19" s="538"/>
      <c r="L19" s="539"/>
      <c r="M19" s="222"/>
      <c r="N19" s="209"/>
      <c r="O19" s="537"/>
      <c r="P19" s="538"/>
      <c r="Q19" s="538"/>
      <c r="R19" s="539"/>
      <c r="S19" s="222"/>
      <c r="T19" s="209"/>
      <c r="U19" s="537"/>
      <c r="V19" s="538"/>
      <c r="W19" s="538"/>
      <c r="X19" s="539"/>
      <c r="Y19" s="222"/>
      <c r="Z19" s="209"/>
      <c r="AA19" s="537"/>
      <c r="AB19" s="538"/>
      <c r="AC19" s="538"/>
      <c r="AD19" s="539"/>
      <c r="AE19" s="222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537"/>
      <c r="D20" s="538"/>
      <c r="E20" s="538"/>
      <c r="F20" s="539"/>
      <c r="G20" s="222"/>
      <c r="H20" s="209"/>
      <c r="I20" s="537"/>
      <c r="J20" s="538"/>
      <c r="K20" s="538"/>
      <c r="L20" s="539"/>
      <c r="M20" s="222"/>
      <c r="N20" s="209"/>
      <c r="O20" s="537"/>
      <c r="P20" s="538"/>
      <c r="Q20" s="538"/>
      <c r="R20" s="539"/>
      <c r="S20" s="222"/>
      <c r="T20" s="209"/>
      <c r="U20" s="537"/>
      <c r="V20" s="538"/>
      <c r="W20" s="538"/>
      <c r="X20" s="539"/>
      <c r="Y20" s="222"/>
      <c r="Z20" s="209"/>
      <c r="AA20" s="537"/>
      <c r="AB20" s="538"/>
      <c r="AC20" s="538"/>
      <c r="AD20" s="539"/>
      <c r="AE20" s="222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537"/>
      <c r="D21" s="538"/>
      <c r="E21" s="538"/>
      <c r="F21" s="539"/>
      <c r="G21" s="222"/>
      <c r="H21" s="209"/>
      <c r="I21" s="537"/>
      <c r="J21" s="538"/>
      <c r="K21" s="538"/>
      <c r="L21" s="539"/>
      <c r="M21" s="222"/>
      <c r="N21" s="209"/>
      <c r="O21" s="537"/>
      <c r="P21" s="538"/>
      <c r="Q21" s="538"/>
      <c r="R21" s="539"/>
      <c r="S21" s="222"/>
      <c r="T21" s="209"/>
      <c r="U21" s="537"/>
      <c r="V21" s="538"/>
      <c r="W21" s="538"/>
      <c r="X21" s="539"/>
      <c r="Y21" s="222"/>
      <c r="Z21" s="209"/>
      <c r="AA21" s="537"/>
      <c r="AB21" s="538"/>
      <c r="AC21" s="538"/>
      <c r="AD21" s="539"/>
      <c r="AE21" s="222"/>
      <c r="AF21" s="228"/>
      <c r="AG21" s="68"/>
      <c r="AH21" s="68"/>
      <c r="AI21" s="68"/>
      <c r="AJ21" s="68"/>
    </row>
    <row r="22" spans="1:36" ht="11.25" customHeight="1" x14ac:dyDescent="0.3">
      <c r="A22" s="85"/>
      <c r="B22" s="209"/>
      <c r="C22" s="537"/>
      <c r="D22" s="538"/>
      <c r="E22" s="538"/>
      <c r="F22" s="539"/>
      <c r="G22" s="222"/>
      <c r="H22" s="209"/>
      <c r="I22" s="537"/>
      <c r="J22" s="538"/>
      <c r="K22" s="538"/>
      <c r="L22" s="539"/>
      <c r="M22" s="222"/>
      <c r="N22" s="209"/>
      <c r="O22" s="537"/>
      <c r="P22" s="538"/>
      <c r="Q22" s="538"/>
      <c r="R22" s="539"/>
      <c r="S22" s="222"/>
      <c r="T22" s="209"/>
      <c r="U22" s="537"/>
      <c r="V22" s="538"/>
      <c r="W22" s="538"/>
      <c r="X22" s="539"/>
      <c r="Y22" s="222"/>
      <c r="Z22" s="209"/>
      <c r="AA22" s="537"/>
      <c r="AB22" s="538"/>
      <c r="AC22" s="538"/>
      <c r="AD22" s="539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68"/>
      <c r="C23" s="540"/>
      <c r="D23" s="541"/>
      <c r="E23" s="541"/>
      <c r="F23" s="542"/>
      <c r="G23" s="68"/>
      <c r="H23" s="68"/>
      <c r="I23" s="540"/>
      <c r="J23" s="541"/>
      <c r="K23" s="541"/>
      <c r="L23" s="542"/>
      <c r="M23" s="68"/>
      <c r="N23" s="68"/>
      <c r="O23" s="540"/>
      <c r="P23" s="541"/>
      <c r="Q23" s="541"/>
      <c r="R23" s="542"/>
      <c r="S23" s="68"/>
      <c r="T23" s="68"/>
      <c r="U23" s="540"/>
      <c r="V23" s="541"/>
      <c r="W23" s="541"/>
      <c r="X23" s="542"/>
      <c r="Y23" s="68"/>
      <c r="Z23" s="68"/>
      <c r="AA23" s="540"/>
      <c r="AB23" s="541"/>
      <c r="AC23" s="541"/>
      <c r="AD23" s="542"/>
      <c r="AE23" s="68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543" t="str">
        <f>IF(VLOOKUP(Z39,Tabel_P_Ruang,4*$AH$4-1,0)&lt;&gt;0,VLOOKUP(Z39,Tabel_P_Ruang,4*$AH$4-1,0),"")</f>
        <v/>
      </c>
      <c r="C24" s="543"/>
      <c r="D24" s="543"/>
      <c r="E24" s="543"/>
      <c r="F24" s="543"/>
      <c r="G24" s="543"/>
      <c r="H24" s="543" t="str">
        <f>IF(VLOOKUP(T39,Tabel_P_Ruang,4*$AH$4-1,0)&lt;&gt;0,VLOOKUP(T39,Tabel_P_Ruang,4*$AH$4-1,0),"")</f>
        <v/>
      </c>
      <c r="I24" s="543"/>
      <c r="J24" s="543"/>
      <c r="K24" s="543"/>
      <c r="L24" s="543"/>
      <c r="M24" s="543"/>
      <c r="N24" s="543" t="str">
        <f>IF(VLOOKUP(N39,Tabel_P_Ruang,4*$AH$4-1,0)&lt;&gt;0,VLOOKUP(N39,Tabel_P_Ruang,4*$AH$4-1,0),"")</f>
        <v/>
      </c>
      <c r="O24" s="543"/>
      <c r="P24" s="543"/>
      <c r="Q24" s="543"/>
      <c r="R24" s="543"/>
      <c r="S24" s="543"/>
      <c r="T24" s="543" t="str">
        <f>IF(VLOOKUP(H39,Tabel_P_Ruang,4*$AH$4-1,0)&lt;&gt;0,VLOOKUP(H39,Tabel_P_Ruang,4*$AH$4-1,0),"")</f>
        <v/>
      </c>
      <c r="U24" s="543"/>
      <c r="V24" s="543"/>
      <c r="W24" s="543"/>
      <c r="X24" s="543"/>
      <c r="Y24" s="543"/>
      <c r="Z24" s="543" t="str">
        <f>IF(VLOOKUP(B39,Tabel_P_Ruang,4*$AH$4-1,0)&lt;&gt;0,VLOOKUP(B39,Tabel_P_Ruang,4*$AH$4-1,0),"")</f>
        <v/>
      </c>
      <c r="AA24" s="543"/>
      <c r="AB24" s="543"/>
      <c r="AC24" s="543"/>
      <c r="AD24" s="543"/>
      <c r="AE24" s="543"/>
      <c r="AF24" s="228"/>
      <c r="AG24" s="243"/>
      <c r="AH24" s="242" t="s">
        <v>127</v>
      </c>
      <c r="AI24" s="242" t="s">
        <v>134</v>
      </c>
      <c r="AJ24" s="243"/>
    </row>
    <row r="25" spans="1:36" ht="11.25" customHeight="1" x14ac:dyDescent="0.3">
      <c r="A25" s="85"/>
      <c r="B25" s="565" t="str">
        <f>IF(VLOOKUP(Z39,Tabel_P_Ruang,4*$AH$4,0)&lt;&gt;0,VLOOKUP(Z39,Tabel_P_Ruang,4*$AH$4,0),"")</f>
        <v/>
      </c>
      <c r="C25" s="565"/>
      <c r="D25" s="565"/>
      <c r="E25" s="565"/>
      <c r="F25" s="565"/>
      <c r="G25" s="565"/>
      <c r="H25" s="565" t="str">
        <f>IF(VLOOKUP(T39,Tabel_P_Ruang,4*$AH$4,0)&lt;&gt;0,VLOOKUP(T39,Tabel_P_Ruang,4*$AH$4,0),"")</f>
        <v/>
      </c>
      <c r="I25" s="565"/>
      <c r="J25" s="565"/>
      <c r="K25" s="565"/>
      <c r="L25" s="565"/>
      <c r="M25" s="565"/>
      <c r="N25" s="565" t="str">
        <f>IF(VLOOKUP(N39,Tabel_P_Ruang,4*$AH$4,0)&lt;&gt;0,VLOOKUP(N39,Tabel_P_Ruang,4*$AH$4,0),"")</f>
        <v/>
      </c>
      <c r="O25" s="565"/>
      <c r="P25" s="565"/>
      <c r="Q25" s="565"/>
      <c r="R25" s="565"/>
      <c r="S25" s="565"/>
      <c r="T25" s="565" t="str">
        <f>IF(VLOOKUP(H39,Tabel_P_Ruang,4*$AH$4,0)&lt;&gt;0,VLOOKUP(H39,Tabel_P_Ruang,4*$AH$4,0),"")</f>
        <v/>
      </c>
      <c r="U25" s="565"/>
      <c r="V25" s="565"/>
      <c r="W25" s="565"/>
      <c r="X25" s="565"/>
      <c r="Y25" s="565"/>
      <c r="Z25" s="565" t="str">
        <f>IF(VLOOKUP(B39,Tabel_P_Ruang,4*$AH$4,0)&lt;&gt;0,VLOOKUP(B39,Tabel_P_Ruang,4*$AH$4,0),"")</f>
        <v/>
      </c>
      <c r="AA25" s="565"/>
      <c r="AB25" s="565"/>
      <c r="AC25" s="565"/>
      <c r="AD25" s="565"/>
      <c r="AE25" s="565"/>
      <c r="AF25" s="228"/>
      <c r="AG25" s="243"/>
      <c r="AH25" s="242" t="s">
        <v>128</v>
      </c>
      <c r="AI25" s="242" t="s">
        <v>135</v>
      </c>
      <c r="AJ25" s="243"/>
    </row>
    <row r="26" spans="1:36" ht="11.25" customHeight="1" x14ac:dyDescent="0.3">
      <c r="A26" s="85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28"/>
      <c r="AG26" s="243"/>
      <c r="AH26" s="242" t="s">
        <v>129</v>
      </c>
      <c r="AI26" s="242" t="s">
        <v>136</v>
      </c>
      <c r="AJ26" s="243"/>
    </row>
    <row r="27" spans="1:36" ht="11.25" customHeight="1" x14ac:dyDescent="0.3">
      <c r="A27" s="85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28"/>
      <c r="AG27" s="243"/>
      <c r="AH27" s="242" t="s">
        <v>130</v>
      </c>
      <c r="AI27" s="242" t="s">
        <v>137</v>
      </c>
      <c r="AJ27" s="243"/>
    </row>
    <row r="28" spans="1:36" ht="11.25" customHeight="1" x14ac:dyDescent="0.3">
      <c r="A28" s="85"/>
      <c r="B28" s="234">
        <f>IF(Dt_Pemb_R!$C$6="Kanan ke Kiri",VALUE(MID($AH46,1,2)),VALUE(MID($AI46,1,2)))</f>
        <v>11</v>
      </c>
      <c r="C28" s="534"/>
      <c r="D28" s="535"/>
      <c r="E28" s="535"/>
      <c r="F28" s="536"/>
      <c r="G28" s="222"/>
      <c r="H28" s="234">
        <f>IF(Dt_Pemb_R!$C$6="Kanan ke Kiri",VALUE(MID($AH46,3,2)),VALUE(MID($AI46,3,2)))</f>
        <v>12</v>
      </c>
      <c r="I28" s="534"/>
      <c r="J28" s="535"/>
      <c r="K28" s="535"/>
      <c r="L28" s="536"/>
      <c r="M28" s="222"/>
      <c r="N28" s="234">
        <f>IF(Dt_Pemb_R!$C$6="Kanan ke Kiri",VALUE(MID($AH46,5,2)),VALUE(MID($AI46,5,2)))</f>
        <v>13</v>
      </c>
      <c r="O28" s="534"/>
      <c r="P28" s="535"/>
      <c r="Q28" s="535"/>
      <c r="R28" s="536"/>
      <c r="S28" s="222"/>
      <c r="T28" s="234">
        <f>IF(Dt_Pemb_R!$C$6="Kanan ke Kiri",VALUE(MID($AH46,7,2)),VALUE(MID($AI46,7,2)))</f>
        <v>14</v>
      </c>
      <c r="U28" s="534"/>
      <c r="V28" s="535"/>
      <c r="W28" s="535"/>
      <c r="X28" s="536"/>
      <c r="Y28" s="222"/>
      <c r="Z28" s="234">
        <f>IF(Dt_Pemb_R!$C$6="Kanan ke Kiri",VALUE(MID($AH46,9,2)),VALUE(MID($AI46,9,2)))</f>
        <v>15</v>
      </c>
      <c r="AA28" s="534"/>
      <c r="AB28" s="535"/>
      <c r="AC28" s="535"/>
      <c r="AD28" s="536"/>
      <c r="AE28" s="222"/>
      <c r="AF28" s="228"/>
      <c r="AG28" s="243"/>
      <c r="AH28" s="242" t="s">
        <v>131</v>
      </c>
      <c r="AI28" s="242" t="s">
        <v>138</v>
      </c>
      <c r="AJ28" s="243"/>
    </row>
    <row r="29" spans="1:36" ht="11.25" customHeight="1" x14ac:dyDescent="0.3">
      <c r="A29" s="85"/>
      <c r="B29" s="209"/>
      <c r="C29" s="537"/>
      <c r="D29" s="538"/>
      <c r="E29" s="538"/>
      <c r="F29" s="539"/>
      <c r="G29" s="222"/>
      <c r="H29" s="209"/>
      <c r="I29" s="537"/>
      <c r="J29" s="538"/>
      <c r="K29" s="538"/>
      <c r="L29" s="539"/>
      <c r="M29" s="222"/>
      <c r="N29" s="209"/>
      <c r="O29" s="537"/>
      <c r="P29" s="538"/>
      <c r="Q29" s="538"/>
      <c r="R29" s="539"/>
      <c r="S29" s="222"/>
      <c r="T29" s="209"/>
      <c r="U29" s="537"/>
      <c r="V29" s="538"/>
      <c r="W29" s="538"/>
      <c r="X29" s="539"/>
      <c r="Y29" s="222"/>
      <c r="Z29" s="209"/>
      <c r="AA29" s="537"/>
      <c r="AB29" s="538"/>
      <c r="AC29" s="538"/>
      <c r="AD29" s="539"/>
      <c r="AE29" s="222"/>
      <c r="AF29" s="228"/>
      <c r="AG29" s="243"/>
      <c r="AH29" s="242" t="s">
        <v>132</v>
      </c>
      <c r="AI29" s="242" t="s">
        <v>139</v>
      </c>
      <c r="AJ29" s="243"/>
    </row>
    <row r="30" spans="1:36" ht="11.25" customHeight="1" x14ac:dyDescent="0.3">
      <c r="A30" s="85"/>
      <c r="B30" s="209"/>
      <c r="C30" s="537"/>
      <c r="D30" s="538"/>
      <c r="E30" s="538"/>
      <c r="F30" s="539"/>
      <c r="G30" s="222"/>
      <c r="H30" s="209"/>
      <c r="I30" s="537"/>
      <c r="J30" s="538"/>
      <c r="K30" s="538"/>
      <c r="L30" s="539"/>
      <c r="M30" s="222"/>
      <c r="N30" s="209"/>
      <c r="O30" s="537"/>
      <c r="P30" s="538"/>
      <c r="Q30" s="538"/>
      <c r="R30" s="539"/>
      <c r="S30" s="222"/>
      <c r="T30" s="209"/>
      <c r="U30" s="537"/>
      <c r="V30" s="538"/>
      <c r="W30" s="538"/>
      <c r="X30" s="539"/>
      <c r="Y30" s="222"/>
      <c r="Z30" s="209"/>
      <c r="AA30" s="537"/>
      <c r="AB30" s="538"/>
      <c r="AC30" s="538"/>
      <c r="AD30" s="539"/>
      <c r="AE30" s="222"/>
      <c r="AF30" s="228"/>
      <c r="AG30" s="243"/>
      <c r="AH30" s="242" t="s">
        <v>133</v>
      </c>
      <c r="AI30" s="242" t="s">
        <v>140</v>
      </c>
      <c r="AJ30" s="243"/>
    </row>
    <row r="31" spans="1:36" ht="11.25" customHeight="1" x14ac:dyDescent="0.3">
      <c r="A31" s="85"/>
      <c r="B31" s="209"/>
      <c r="C31" s="537"/>
      <c r="D31" s="538"/>
      <c r="E31" s="538"/>
      <c r="F31" s="539"/>
      <c r="G31" s="222"/>
      <c r="H31" s="209"/>
      <c r="I31" s="537"/>
      <c r="J31" s="538"/>
      <c r="K31" s="538"/>
      <c r="L31" s="539"/>
      <c r="M31" s="222"/>
      <c r="N31" s="209"/>
      <c r="O31" s="537"/>
      <c r="P31" s="538"/>
      <c r="Q31" s="538"/>
      <c r="R31" s="539"/>
      <c r="S31" s="222"/>
      <c r="T31" s="209"/>
      <c r="U31" s="537"/>
      <c r="V31" s="538"/>
      <c r="W31" s="538"/>
      <c r="X31" s="539"/>
      <c r="Y31" s="222"/>
      <c r="Z31" s="209"/>
      <c r="AA31" s="537"/>
      <c r="AB31" s="538"/>
      <c r="AC31" s="538"/>
      <c r="AD31" s="539"/>
      <c r="AE31" s="222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537"/>
      <c r="D32" s="538"/>
      <c r="E32" s="538"/>
      <c r="F32" s="539"/>
      <c r="G32" s="222"/>
      <c r="H32" s="209"/>
      <c r="I32" s="537"/>
      <c r="J32" s="538"/>
      <c r="K32" s="538"/>
      <c r="L32" s="539"/>
      <c r="M32" s="222"/>
      <c r="N32" s="209"/>
      <c r="O32" s="537"/>
      <c r="P32" s="538"/>
      <c r="Q32" s="538"/>
      <c r="R32" s="539"/>
      <c r="S32" s="222"/>
      <c r="T32" s="209"/>
      <c r="U32" s="537"/>
      <c r="V32" s="538"/>
      <c r="W32" s="538"/>
      <c r="X32" s="539"/>
      <c r="Y32" s="222"/>
      <c r="Z32" s="209"/>
      <c r="AA32" s="537"/>
      <c r="AB32" s="538"/>
      <c r="AC32" s="538"/>
      <c r="AD32" s="539"/>
      <c r="AE32" s="222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537"/>
      <c r="D33" s="538"/>
      <c r="E33" s="538"/>
      <c r="F33" s="539"/>
      <c r="G33" s="222"/>
      <c r="H33" s="209"/>
      <c r="I33" s="537"/>
      <c r="J33" s="538"/>
      <c r="K33" s="538"/>
      <c r="L33" s="539"/>
      <c r="M33" s="222"/>
      <c r="N33" s="209"/>
      <c r="O33" s="537"/>
      <c r="P33" s="538"/>
      <c r="Q33" s="538"/>
      <c r="R33" s="539"/>
      <c r="S33" s="222"/>
      <c r="T33" s="209"/>
      <c r="U33" s="537"/>
      <c r="V33" s="538"/>
      <c r="W33" s="538"/>
      <c r="X33" s="539"/>
      <c r="Y33" s="222"/>
      <c r="Z33" s="209"/>
      <c r="AA33" s="537"/>
      <c r="AB33" s="538"/>
      <c r="AC33" s="538"/>
      <c r="AD33" s="539"/>
      <c r="AE33" s="222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68"/>
      <c r="C34" s="540"/>
      <c r="D34" s="541"/>
      <c r="E34" s="541"/>
      <c r="F34" s="542"/>
      <c r="G34" s="68"/>
      <c r="H34" s="68"/>
      <c r="I34" s="540"/>
      <c r="J34" s="541"/>
      <c r="K34" s="541"/>
      <c r="L34" s="542"/>
      <c r="M34" s="68"/>
      <c r="N34" s="68"/>
      <c r="O34" s="540"/>
      <c r="P34" s="541"/>
      <c r="Q34" s="541"/>
      <c r="R34" s="542"/>
      <c r="S34" s="68"/>
      <c r="T34" s="68"/>
      <c r="U34" s="540"/>
      <c r="V34" s="541"/>
      <c r="W34" s="541"/>
      <c r="X34" s="542"/>
      <c r="Y34" s="68"/>
      <c r="Z34" s="68"/>
      <c r="AA34" s="540"/>
      <c r="AB34" s="541"/>
      <c r="AC34" s="541"/>
      <c r="AD34" s="542"/>
      <c r="AE34" s="68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543" t="str">
        <f>IF(VLOOKUP(Z28,Tabel_P_Ruang,4*$AH$4-1,0)&lt;&gt;0,VLOOKUP(Z28,Tabel_P_Ruang,4*$AH$4-1,0),"")</f>
        <v/>
      </c>
      <c r="C35" s="543"/>
      <c r="D35" s="543"/>
      <c r="E35" s="543"/>
      <c r="F35" s="543"/>
      <c r="G35" s="543"/>
      <c r="H35" s="543" t="str">
        <f>IF(VLOOKUP(T28,Tabel_P_Ruang,4*$AH$4-1,0)&lt;&gt;0,VLOOKUP(T28,Tabel_P_Ruang,4*$AH$4-1,0),"")</f>
        <v/>
      </c>
      <c r="I35" s="543"/>
      <c r="J35" s="543"/>
      <c r="K35" s="543"/>
      <c r="L35" s="543"/>
      <c r="M35" s="543"/>
      <c r="N35" s="543" t="str">
        <f>IF(VLOOKUP(N28,Tabel_P_Ruang,4*$AH$4-1,0)&lt;&gt;0,VLOOKUP(N28,Tabel_P_Ruang,4*$AH$4-1,0),"")</f>
        <v/>
      </c>
      <c r="O35" s="543"/>
      <c r="P35" s="543"/>
      <c r="Q35" s="543"/>
      <c r="R35" s="543"/>
      <c r="S35" s="543"/>
      <c r="T35" s="543" t="str">
        <f>IF(VLOOKUP(H28,Tabel_P_Ruang,4*$AH$4-1,0)&lt;&gt;0,VLOOKUP(H28,Tabel_P_Ruang,4*$AH$4-1,0),"")</f>
        <v/>
      </c>
      <c r="U35" s="543"/>
      <c r="V35" s="543"/>
      <c r="W35" s="543"/>
      <c r="X35" s="543"/>
      <c r="Y35" s="543"/>
      <c r="Z35" s="543" t="str">
        <f>IF(VLOOKUP(B28,Tabel_P_Ruang,4*$AH$4-1,0)&lt;&gt;0,VLOOKUP(B28,Tabel_P_Ruang,4*$AH$4-1,0),"")</f>
        <v/>
      </c>
      <c r="AA35" s="543"/>
      <c r="AB35" s="543"/>
      <c r="AC35" s="543"/>
      <c r="AD35" s="543"/>
      <c r="AE35" s="543"/>
      <c r="AF35" s="228"/>
      <c r="AG35" s="243"/>
      <c r="AH35" s="242" t="s">
        <v>128</v>
      </c>
      <c r="AI35" s="242" t="s">
        <v>135</v>
      </c>
      <c r="AJ35" s="243"/>
    </row>
    <row r="36" spans="1:36" ht="11.25" customHeight="1" x14ac:dyDescent="0.3">
      <c r="A36" s="85"/>
      <c r="B36" s="565" t="str">
        <f>IF(VLOOKUP(Z28,Tabel_P_Ruang,4*$AH$4,0)&lt;&gt;0,VLOOKUP(Z28,Tabel_P_Ruang,4*$AH$4,0),"")</f>
        <v/>
      </c>
      <c r="C36" s="565"/>
      <c r="D36" s="565"/>
      <c r="E36" s="565"/>
      <c r="F36" s="565"/>
      <c r="G36" s="565"/>
      <c r="H36" s="565" t="str">
        <f>IF(VLOOKUP(T28,Tabel_P_Ruang,4*$AH$4,0)&lt;&gt;0,VLOOKUP(T28,Tabel_P_Ruang,4*$AH$4,0),"")</f>
        <v/>
      </c>
      <c r="I36" s="565"/>
      <c r="J36" s="565"/>
      <c r="K36" s="565"/>
      <c r="L36" s="565"/>
      <c r="M36" s="565"/>
      <c r="N36" s="565" t="str">
        <f>IF(VLOOKUP(N28,Tabel_P_Ruang,4*$AH$4,0)&lt;&gt;0,VLOOKUP(N28,Tabel_P_Ruang,4*$AH$4,0),"")</f>
        <v/>
      </c>
      <c r="O36" s="565"/>
      <c r="P36" s="565"/>
      <c r="Q36" s="565"/>
      <c r="R36" s="565"/>
      <c r="S36" s="565"/>
      <c r="T36" s="565" t="str">
        <f>IF(VLOOKUP(H28,Tabel_P_Ruang,4*$AH$4,0)&lt;&gt;0,VLOOKUP(H28,Tabel_P_Ruang,4*$AH$4,0),"")</f>
        <v/>
      </c>
      <c r="U36" s="565"/>
      <c r="V36" s="565"/>
      <c r="W36" s="565"/>
      <c r="X36" s="565"/>
      <c r="Y36" s="565"/>
      <c r="Z36" s="565" t="str">
        <f>IF(VLOOKUP(B28,Tabel_P_Ruang,4*$AH$4,0)&lt;&gt;0,VLOOKUP(B28,Tabel_P_Ruang,4*$AH$4,0),"")</f>
        <v/>
      </c>
      <c r="AA36" s="565"/>
      <c r="AB36" s="565"/>
      <c r="AC36" s="565"/>
      <c r="AD36" s="565"/>
      <c r="AE36" s="565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34">
        <f>IF(Dt_Pemb_R!$C$6="Kanan ke Kiri",VALUE(MID($AH57,1,2)),VALUE(MID($AI57,1,2)))</f>
        <v>20</v>
      </c>
      <c r="C39" s="534"/>
      <c r="D39" s="535"/>
      <c r="E39" s="535"/>
      <c r="F39" s="536"/>
      <c r="G39" s="222"/>
      <c r="H39" s="234">
        <f>IF(Dt_Pemb_R!$C$6="Kanan ke Kiri",VALUE(MID($AH57,3,2)),VALUE(MID($AI57,3,2)))</f>
        <v>19</v>
      </c>
      <c r="I39" s="534"/>
      <c r="J39" s="535"/>
      <c r="K39" s="535"/>
      <c r="L39" s="536"/>
      <c r="M39" s="222"/>
      <c r="N39" s="234">
        <f>IF(Dt_Pemb_R!$C$6="Kanan ke Kiri",VALUE(MID($AH57,5,2)),VALUE(MID($AI57,5,2)))</f>
        <v>18</v>
      </c>
      <c r="O39" s="534"/>
      <c r="P39" s="535"/>
      <c r="Q39" s="535"/>
      <c r="R39" s="536"/>
      <c r="S39" s="222"/>
      <c r="T39" s="234">
        <f>IF(Dt_Pemb_R!$C$6="Kanan ke Kiri",VALUE(MID($AH57,7,2)),VALUE(MID($AI57,7,2)))</f>
        <v>17</v>
      </c>
      <c r="U39" s="534"/>
      <c r="V39" s="535"/>
      <c r="W39" s="535"/>
      <c r="X39" s="536"/>
      <c r="Y39" s="222"/>
      <c r="Z39" s="234">
        <f>IF(Dt_Pemb_R!$C$6="Kanan ke Kiri",VALUE(MID($AH57,9,2)),VALUE(MID($AI57,9,2)))</f>
        <v>16</v>
      </c>
      <c r="AA39" s="534"/>
      <c r="AB39" s="535"/>
      <c r="AC39" s="535"/>
      <c r="AD39" s="536"/>
      <c r="AE39" s="222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537"/>
      <c r="D40" s="538"/>
      <c r="E40" s="538"/>
      <c r="F40" s="539"/>
      <c r="G40" s="222"/>
      <c r="H40" s="209"/>
      <c r="I40" s="537"/>
      <c r="J40" s="538"/>
      <c r="K40" s="538"/>
      <c r="L40" s="539"/>
      <c r="M40" s="222"/>
      <c r="N40" s="209"/>
      <c r="O40" s="537"/>
      <c r="P40" s="538"/>
      <c r="Q40" s="538"/>
      <c r="R40" s="539"/>
      <c r="S40" s="222"/>
      <c r="T40" s="209"/>
      <c r="U40" s="537"/>
      <c r="V40" s="538"/>
      <c r="W40" s="538"/>
      <c r="X40" s="539"/>
      <c r="Y40" s="222"/>
      <c r="Z40" s="209"/>
      <c r="AA40" s="537"/>
      <c r="AB40" s="538"/>
      <c r="AC40" s="538"/>
      <c r="AD40" s="539"/>
      <c r="AE40" s="222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537"/>
      <c r="D41" s="538"/>
      <c r="E41" s="538"/>
      <c r="F41" s="539"/>
      <c r="G41" s="222"/>
      <c r="H41" s="209"/>
      <c r="I41" s="537"/>
      <c r="J41" s="538"/>
      <c r="K41" s="538"/>
      <c r="L41" s="539"/>
      <c r="M41" s="222"/>
      <c r="N41" s="209"/>
      <c r="O41" s="537"/>
      <c r="P41" s="538"/>
      <c r="Q41" s="538"/>
      <c r="R41" s="539"/>
      <c r="S41" s="222"/>
      <c r="T41" s="209"/>
      <c r="U41" s="537"/>
      <c r="V41" s="538"/>
      <c r="W41" s="538"/>
      <c r="X41" s="539"/>
      <c r="Y41" s="222"/>
      <c r="Z41" s="209"/>
      <c r="AA41" s="537"/>
      <c r="AB41" s="538"/>
      <c r="AC41" s="538"/>
      <c r="AD41" s="539"/>
      <c r="AE41" s="222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537"/>
      <c r="D42" s="538"/>
      <c r="E42" s="538"/>
      <c r="F42" s="539"/>
      <c r="G42" s="222"/>
      <c r="H42" s="209"/>
      <c r="I42" s="537"/>
      <c r="J42" s="538"/>
      <c r="K42" s="538"/>
      <c r="L42" s="539"/>
      <c r="M42" s="222"/>
      <c r="N42" s="209"/>
      <c r="O42" s="537"/>
      <c r="P42" s="538"/>
      <c r="Q42" s="538"/>
      <c r="R42" s="539"/>
      <c r="S42" s="222"/>
      <c r="T42" s="209"/>
      <c r="U42" s="537"/>
      <c r="V42" s="538"/>
      <c r="W42" s="538"/>
      <c r="X42" s="539"/>
      <c r="Y42" s="222"/>
      <c r="Z42" s="209"/>
      <c r="AA42" s="537"/>
      <c r="AB42" s="538"/>
      <c r="AC42" s="538"/>
      <c r="AD42" s="539"/>
      <c r="AE42" s="222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537"/>
      <c r="D43" s="538"/>
      <c r="E43" s="538"/>
      <c r="F43" s="539"/>
      <c r="G43" s="222"/>
      <c r="H43" s="209"/>
      <c r="I43" s="537"/>
      <c r="J43" s="538"/>
      <c r="K43" s="538"/>
      <c r="L43" s="539"/>
      <c r="M43" s="222"/>
      <c r="N43" s="209"/>
      <c r="O43" s="537"/>
      <c r="P43" s="538"/>
      <c r="Q43" s="538"/>
      <c r="R43" s="539"/>
      <c r="S43" s="222"/>
      <c r="T43" s="209"/>
      <c r="U43" s="537"/>
      <c r="V43" s="538"/>
      <c r="W43" s="538"/>
      <c r="X43" s="539"/>
      <c r="Y43" s="222"/>
      <c r="Z43" s="209"/>
      <c r="AA43" s="537"/>
      <c r="AB43" s="538"/>
      <c r="AC43" s="538"/>
      <c r="AD43" s="539"/>
      <c r="AE43" s="222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537"/>
      <c r="D44" s="538"/>
      <c r="E44" s="538"/>
      <c r="F44" s="539"/>
      <c r="G44" s="222"/>
      <c r="H44" s="209"/>
      <c r="I44" s="537"/>
      <c r="J44" s="538"/>
      <c r="K44" s="538"/>
      <c r="L44" s="539"/>
      <c r="M44" s="222"/>
      <c r="N44" s="209"/>
      <c r="O44" s="537"/>
      <c r="P44" s="538"/>
      <c r="Q44" s="538"/>
      <c r="R44" s="539"/>
      <c r="S44" s="222"/>
      <c r="T44" s="209"/>
      <c r="U44" s="537"/>
      <c r="V44" s="538"/>
      <c r="W44" s="538"/>
      <c r="X44" s="539"/>
      <c r="Y44" s="222"/>
      <c r="Z44" s="209"/>
      <c r="AA44" s="537"/>
      <c r="AB44" s="538"/>
      <c r="AC44" s="538"/>
      <c r="AD44" s="539"/>
      <c r="AE44" s="222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68"/>
      <c r="C45" s="540"/>
      <c r="D45" s="541"/>
      <c r="E45" s="541"/>
      <c r="F45" s="542"/>
      <c r="G45" s="68"/>
      <c r="H45" s="68"/>
      <c r="I45" s="540"/>
      <c r="J45" s="541"/>
      <c r="K45" s="541"/>
      <c r="L45" s="542"/>
      <c r="M45" s="68"/>
      <c r="N45" s="68"/>
      <c r="O45" s="540"/>
      <c r="P45" s="541"/>
      <c r="Q45" s="541"/>
      <c r="R45" s="542"/>
      <c r="S45" s="68"/>
      <c r="T45" s="68"/>
      <c r="U45" s="540"/>
      <c r="V45" s="541"/>
      <c r="W45" s="541"/>
      <c r="X45" s="542"/>
      <c r="Y45" s="68"/>
      <c r="Z45" s="68"/>
      <c r="AA45" s="540"/>
      <c r="AB45" s="541"/>
      <c r="AC45" s="541"/>
      <c r="AD45" s="542"/>
      <c r="AE45" s="68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543" t="str">
        <f>IF(VLOOKUP(Z17,Tabel_P_Ruang,4*$AH$4-1,0)&lt;&gt;0,VLOOKUP(Z17,Tabel_P_Ruang,4*$AH$4-1,0),"")</f>
        <v>2</v>
      </c>
      <c r="C46" s="543"/>
      <c r="D46" s="543"/>
      <c r="E46" s="543"/>
      <c r="F46" s="543"/>
      <c r="G46" s="543"/>
      <c r="H46" s="543" t="str">
        <f>IF(VLOOKUP(T17,Tabel_P_Ruang,4*$AH$4-1,0)&lt;&gt;0,VLOOKUP(T17,Tabel_P_Ruang,4*$AH$4-1,0),"")</f>
        <v>26</v>
      </c>
      <c r="I46" s="543"/>
      <c r="J46" s="543"/>
      <c r="K46" s="543"/>
      <c r="L46" s="543"/>
      <c r="M46" s="543"/>
      <c r="N46" s="543" t="str">
        <f>IF(VLOOKUP(N17,Tabel_P_Ruang,4*$AH$4-1,0)&lt;&gt;0,VLOOKUP(N17,Tabel_P_Ruang,4*$AH$4-1,0),"")</f>
        <v>8</v>
      </c>
      <c r="O46" s="543"/>
      <c r="P46" s="543"/>
      <c r="Q46" s="543"/>
      <c r="R46" s="543"/>
      <c r="S46" s="543"/>
      <c r="T46" s="543" t="str">
        <f>IF(VLOOKUP(H17,Tabel_P_Ruang,4*$AH$4-1,0)&lt;&gt;0,VLOOKUP(H17,Tabel_P_Ruang,4*$AH$4-1,0),"")</f>
        <v>18</v>
      </c>
      <c r="U46" s="543"/>
      <c r="V46" s="543"/>
      <c r="W46" s="543"/>
      <c r="X46" s="543"/>
      <c r="Y46" s="543"/>
      <c r="Z46" s="543" t="str">
        <f>IF(VLOOKUP(B17,Tabel_P_Ruang,4*$AH$4-1,0)&lt;&gt;0,VLOOKUP(B17,Tabel_P_Ruang,4*$AH$4-1,0),"")</f>
        <v/>
      </c>
      <c r="AA46" s="543"/>
      <c r="AB46" s="543"/>
      <c r="AC46" s="543"/>
      <c r="AD46" s="543"/>
      <c r="AE46" s="543"/>
      <c r="AF46" s="228"/>
      <c r="AG46" s="243"/>
      <c r="AH46" s="242" t="s">
        <v>129</v>
      </c>
      <c r="AI46" s="242" t="s">
        <v>136</v>
      </c>
      <c r="AJ46" s="243"/>
    </row>
    <row r="47" spans="1:36" ht="11.25" customHeight="1" x14ac:dyDescent="0.3">
      <c r="A47" s="85"/>
      <c r="B47" s="565" t="str">
        <f>IF(VLOOKUP(Z17,Tabel_P_Ruang,4*$AH$4,0)&lt;&gt;0,VLOOKUP(Z17,Tabel_P_Ruang,4*$AH$4,0),"")</f>
        <v>Alni Ainun Mahya</v>
      </c>
      <c r="C47" s="565"/>
      <c r="D47" s="565"/>
      <c r="E47" s="565"/>
      <c r="F47" s="565"/>
      <c r="G47" s="565"/>
      <c r="H47" s="565" t="str">
        <f>IF(VLOOKUP(T17,Tabel_P_Ruang,4*$AH$4,0)&lt;&gt;0,VLOOKUP(T17,Tabel_P_Ruang,4*$AH$4,0),"")</f>
        <v>NUR EVA NUGRAHA JENG PUTRI</v>
      </c>
      <c r="I47" s="565"/>
      <c r="J47" s="565"/>
      <c r="K47" s="565"/>
      <c r="L47" s="565"/>
      <c r="M47" s="565"/>
      <c r="N47" s="565" t="str">
        <f>IF(VLOOKUP(N17,Tabel_P_Ruang,4*$AH$4,0)&lt;&gt;0,VLOOKUP(N17,Tabel_P_Ruang,4*$AH$4,0),"")</f>
        <v>NUR FADHILAH</v>
      </c>
      <c r="O47" s="565"/>
      <c r="P47" s="565"/>
      <c r="Q47" s="565"/>
      <c r="R47" s="565"/>
      <c r="S47" s="565"/>
      <c r="T47" s="565" t="str">
        <f>IF(VLOOKUP(H17,Tabel_P_Ruang,4*$AH$4,0)&lt;&gt;0,VLOOKUP(H17,Tabel_P_Ruang,4*$AH$4,0),"")</f>
        <v>IHTIFA</v>
      </c>
      <c r="U47" s="565"/>
      <c r="V47" s="565"/>
      <c r="W47" s="565"/>
      <c r="X47" s="565"/>
      <c r="Y47" s="565"/>
      <c r="Z47" s="565" t="str">
        <f>IF(VLOOKUP(B17,Tabel_P_Ruang,4*$AH$4,0)&lt;&gt;0,VLOOKUP(B17,Tabel_P_Ruang,4*$AH$4,0),"")</f>
        <v/>
      </c>
      <c r="AA47" s="565"/>
      <c r="AB47" s="565"/>
      <c r="AC47" s="565"/>
      <c r="AD47" s="565"/>
      <c r="AE47" s="565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09"/>
      <c r="AE48" s="209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34">
        <f>IF(Dt_Pemb_R!$C$6="Kanan ke Kiri",VALUE(MID($AH28,1,2)),VALUE(MID($AI28,1,2)))</f>
        <v>21</v>
      </c>
      <c r="C50" s="534"/>
      <c r="D50" s="535"/>
      <c r="E50" s="535"/>
      <c r="F50" s="536"/>
      <c r="G50" s="222"/>
      <c r="H50" s="234">
        <f>IF(Dt_Pemb_R!$C$6="Kanan ke Kiri",VALUE(MID($AH28,3,2)),VALUE(MID($AI28,3,2)))</f>
        <v>22</v>
      </c>
      <c r="I50" s="534"/>
      <c r="J50" s="535"/>
      <c r="K50" s="535"/>
      <c r="L50" s="536"/>
      <c r="M50" s="222"/>
      <c r="N50" s="234">
        <f>IF(Dt_Pemb_R!$C$6="Kanan ke Kiri",VALUE(MID($AH28,5,2)),VALUE(MID($AI28,5,2)))</f>
        <v>23</v>
      </c>
      <c r="O50" s="534"/>
      <c r="P50" s="535"/>
      <c r="Q50" s="535"/>
      <c r="R50" s="536"/>
      <c r="S50" s="222"/>
      <c r="T50" s="234">
        <f>IF(Dt_Pemb_R!$C$6="Kanan ke Kiri",VALUE(MID($AH28,7,2)),VALUE(MID($AI28,7,2)))</f>
        <v>24</v>
      </c>
      <c r="U50" s="534"/>
      <c r="V50" s="535"/>
      <c r="W50" s="535"/>
      <c r="X50" s="536"/>
      <c r="Y50" s="222"/>
      <c r="Z50" s="234">
        <f>IF(Dt_Pemb_R!$C$6="Kanan ke Kiri",VALUE(MID($AH28,9,2)),VALUE(MID($AI28,9,2)))</f>
        <v>25</v>
      </c>
      <c r="AA50" s="534"/>
      <c r="AB50" s="535"/>
      <c r="AC50" s="535"/>
      <c r="AD50" s="536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537"/>
      <c r="D51" s="538"/>
      <c r="E51" s="538"/>
      <c r="F51" s="539"/>
      <c r="G51" s="222"/>
      <c r="H51" s="209"/>
      <c r="I51" s="537"/>
      <c r="J51" s="538"/>
      <c r="K51" s="538"/>
      <c r="L51" s="539"/>
      <c r="M51" s="222"/>
      <c r="N51" s="209"/>
      <c r="O51" s="537"/>
      <c r="P51" s="538"/>
      <c r="Q51" s="538"/>
      <c r="R51" s="539"/>
      <c r="S51" s="222"/>
      <c r="T51" s="209"/>
      <c r="U51" s="537"/>
      <c r="V51" s="538"/>
      <c r="W51" s="538"/>
      <c r="X51" s="539"/>
      <c r="Y51" s="222"/>
      <c r="Z51" s="209"/>
      <c r="AA51" s="537"/>
      <c r="AB51" s="538"/>
      <c r="AC51" s="538"/>
      <c r="AD51" s="539"/>
      <c r="AE51" s="222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537"/>
      <c r="D52" s="538"/>
      <c r="E52" s="538"/>
      <c r="F52" s="539"/>
      <c r="G52" s="222"/>
      <c r="H52" s="209"/>
      <c r="I52" s="537"/>
      <c r="J52" s="538"/>
      <c r="K52" s="538"/>
      <c r="L52" s="539"/>
      <c r="M52" s="222"/>
      <c r="N52" s="209"/>
      <c r="O52" s="537"/>
      <c r="P52" s="538"/>
      <c r="Q52" s="538"/>
      <c r="R52" s="539"/>
      <c r="S52" s="222"/>
      <c r="T52" s="209"/>
      <c r="U52" s="537"/>
      <c r="V52" s="538"/>
      <c r="W52" s="538"/>
      <c r="X52" s="539"/>
      <c r="Y52" s="222"/>
      <c r="Z52" s="209"/>
      <c r="AA52" s="537"/>
      <c r="AB52" s="538"/>
      <c r="AC52" s="538"/>
      <c r="AD52" s="539"/>
      <c r="AE52" s="222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537"/>
      <c r="D53" s="538"/>
      <c r="E53" s="538"/>
      <c r="F53" s="539"/>
      <c r="G53" s="222"/>
      <c r="H53" s="209"/>
      <c r="I53" s="537"/>
      <c r="J53" s="538"/>
      <c r="K53" s="538"/>
      <c r="L53" s="539"/>
      <c r="M53" s="222"/>
      <c r="N53" s="209"/>
      <c r="O53" s="537"/>
      <c r="P53" s="538"/>
      <c r="Q53" s="538"/>
      <c r="R53" s="539"/>
      <c r="S53" s="222"/>
      <c r="T53" s="209"/>
      <c r="U53" s="537"/>
      <c r="V53" s="538"/>
      <c r="W53" s="538"/>
      <c r="X53" s="539"/>
      <c r="Y53" s="222"/>
      <c r="Z53" s="209"/>
      <c r="AA53" s="537"/>
      <c r="AB53" s="538"/>
      <c r="AC53" s="538"/>
      <c r="AD53" s="539"/>
      <c r="AE53" s="222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537"/>
      <c r="D54" s="538"/>
      <c r="E54" s="538"/>
      <c r="F54" s="539"/>
      <c r="G54" s="222"/>
      <c r="H54" s="209"/>
      <c r="I54" s="537"/>
      <c r="J54" s="538"/>
      <c r="K54" s="538"/>
      <c r="L54" s="539"/>
      <c r="M54" s="222"/>
      <c r="N54" s="209"/>
      <c r="O54" s="537"/>
      <c r="P54" s="538"/>
      <c r="Q54" s="538"/>
      <c r="R54" s="539"/>
      <c r="S54" s="222"/>
      <c r="T54" s="209"/>
      <c r="U54" s="537"/>
      <c r="V54" s="538"/>
      <c r="W54" s="538"/>
      <c r="X54" s="539"/>
      <c r="Y54" s="222"/>
      <c r="Z54" s="209"/>
      <c r="AA54" s="537"/>
      <c r="AB54" s="538"/>
      <c r="AC54" s="538"/>
      <c r="AD54" s="539"/>
      <c r="AE54" s="222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537"/>
      <c r="D55" s="538"/>
      <c r="E55" s="538"/>
      <c r="F55" s="539"/>
      <c r="G55" s="222"/>
      <c r="H55" s="209"/>
      <c r="I55" s="537"/>
      <c r="J55" s="538"/>
      <c r="K55" s="538"/>
      <c r="L55" s="539"/>
      <c r="M55" s="222"/>
      <c r="N55" s="209"/>
      <c r="O55" s="537"/>
      <c r="P55" s="538"/>
      <c r="Q55" s="538"/>
      <c r="R55" s="539"/>
      <c r="S55" s="222"/>
      <c r="T55" s="209"/>
      <c r="U55" s="537"/>
      <c r="V55" s="538"/>
      <c r="W55" s="538"/>
      <c r="X55" s="539"/>
      <c r="Y55" s="222"/>
      <c r="Z55" s="209"/>
      <c r="AA55" s="537"/>
      <c r="AB55" s="538"/>
      <c r="AC55" s="538"/>
      <c r="AD55" s="539"/>
      <c r="AE55" s="222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68"/>
      <c r="C56" s="540"/>
      <c r="D56" s="541"/>
      <c r="E56" s="541"/>
      <c r="F56" s="542"/>
      <c r="G56" s="68"/>
      <c r="H56" s="68"/>
      <c r="I56" s="540"/>
      <c r="J56" s="541"/>
      <c r="K56" s="541"/>
      <c r="L56" s="542"/>
      <c r="M56" s="68"/>
      <c r="N56" s="68"/>
      <c r="O56" s="540"/>
      <c r="P56" s="541"/>
      <c r="Q56" s="541"/>
      <c r="R56" s="542"/>
      <c r="S56" s="68"/>
      <c r="T56" s="68"/>
      <c r="U56" s="540"/>
      <c r="V56" s="541"/>
      <c r="W56" s="541"/>
      <c r="X56" s="542"/>
      <c r="Y56" s="68"/>
      <c r="Z56" s="68"/>
      <c r="AA56" s="540"/>
      <c r="AB56" s="541"/>
      <c r="AC56" s="541"/>
      <c r="AD56" s="542"/>
      <c r="AE56" s="68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543" t="str">
        <f>IF(VLOOKUP(Z6,Tabel_P_Ruang,4*$AH$4-1,0)&lt;&gt;0,VLOOKUP(Z6,Tabel_P_Ruang,4*$AH$4-1,0),"")</f>
        <v>25</v>
      </c>
      <c r="C57" s="543"/>
      <c r="D57" s="543"/>
      <c r="E57" s="543"/>
      <c r="F57" s="543"/>
      <c r="G57" s="543"/>
      <c r="H57" s="543" t="str">
        <f>IF(VLOOKUP(T6,Tabel_P_Ruang,4*$AH$4-1,0)&lt;&gt;0,VLOOKUP(T6,Tabel_P_Ruang,4*$AH$4-1,0),"")</f>
        <v>7</v>
      </c>
      <c r="I57" s="543"/>
      <c r="J57" s="543"/>
      <c r="K57" s="543"/>
      <c r="L57" s="543"/>
      <c r="M57" s="543"/>
      <c r="N57" s="543" t="str">
        <f>IF(VLOOKUP(N6,Tabel_P_Ruang,4*$AH$4-1,0)&lt;&gt;0,VLOOKUP(N6,Tabel_P_Ruang,4*$AH$4-1,0),"")</f>
        <v>15</v>
      </c>
      <c r="O57" s="543"/>
      <c r="P57" s="543"/>
      <c r="Q57" s="543"/>
      <c r="R57" s="543"/>
      <c r="S57" s="543"/>
      <c r="T57" s="543" t="str">
        <f>IF(VLOOKUP(H6,Tabel_P_Ruang,4*$AH$4-1,0)&lt;&gt;0,VLOOKUP(H6,Tabel_P_Ruang,4*$AH$4-1,0),"")</f>
        <v>11</v>
      </c>
      <c r="U57" s="543"/>
      <c r="V57" s="543"/>
      <c r="W57" s="543"/>
      <c r="X57" s="543"/>
      <c r="Y57" s="543"/>
      <c r="Z57" s="543" t="str">
        <f>IF(VLOOKUP(B6,Tabel_P_Ruang,4*$AH$4-1,0)&lt;&gt;0,VLOOKUP(B6,Tabel_P_Ruang,4*$AH$4-1,0),"")</f>
        <v>23</v>
      </c>
      <c r="AA57" s="543"/>
      <c r="AB57" s="543"/>
      <c r="AC57" s="543"/>
      <c r="AD57" s="543"/>
      <c r="AE57" s="543"/>
      <c r="AF57" s="228"/>
      <c r="AG57" s="243"/>
      <c r="AH57" s="242" t="s">
        <v>130</v>
      </c>
      <c r="AI57" s="242" t="s">
        <v>137</v>
      </c>
      <c r="AJ57" s="243"/>
    </row>
    <row r="58" spans="1:36" ht="11.25" customHeight="1" x14ac:dyDescent="0.3">
      <c r="A58" s="85"/>
      <c r="B58" s="565" t="str">
        <f>IF(VLOOKUP(Z6,Tabel_P_Ruang,4*$AH$4,0)&lt;&gt;0,VLOOKUP(Z6,Tabel_P_Ruang,4*$AH$4,0),"")</f>
        <v>MUHAMMAD RIFAI</v>
      </c>
      <c r="C58" s="565"/>
      <c r="D58" s="565"/>
      <c r="E58" s="565"/>
      <c r="F58" s="565"/>
      <c r="G58" s="565"/>
      <c r="H58" s="565" t="str">
        <f>IF(VLOOKUP(T6,Tabel_P_Ruang,4*$AH$4,0)&lt;&gt;0,VLOOKUP(T6,Tabel_P_Ruang,4*$AH$4,0),"")</f>
        <v>NAUFAL MUSTOLAHUL FALAH</v>
      </c>
      <c r="I58" s="565"/>
      <c r="J58" s="565"/>
      <c r="K58" s="565"/>
      <c r="L58" s="565"/>
      <c r="M58" s="565"/>
      <c r="N58" s="565" t="str">
        <f>IF(VLOOKUP(N6,Tabel_P_Ruang,4*$AH$4,0)&lt;&gt;0,VLOOKUP(N6,Tabel_P_Ruang,4*$AH$4,0),"")</f>
        <v>ASKA NAJHAN ALFIQRI</v>
      </c>
      <c r="O58" s="565"/>
      <c r="P58" s="565"/>
      <c r="Q58" s="565"/>
      <c r="R58" s="565"/>
      <c r="S58" s="565"/>
      <c r="T58" s="565" t="str">
        <f>IF(VLOOKUP(H6,Tabel_P_Ruang,4*$AH$4,0)&lt;&gt;0,VLOOKUP(H6,Tabel_P_Ruang,4*$AH$4,0),"")</f>
        <v>ULFA RAMADHANI</v>
      </c>
      <c r="U58" s="565"/>
      <c r="V58" s="565"/>
      <c r="W58" s="565"/>
      <c r="X58" s="565"/>
      <c r="Y58" s="565"/>
      <c r="Z58" s="565" t="str">
        <f>IF(VLOOKUP(B6,Tabel_P_Ruang,4*$AH$4,0)&lt;&gt;0,VLOOKUP(B6,Tabel_P_Ruang,4*$AH$4,0),"")</f>
        <v>M. FAUSAN</v>
      </c>
      <c r="AA58" s="565"/>
      <c r="AB58" s="565"/>
      <c r="AC58" s="565"/>
      <c r="AD58" s="565"/>
      <c r="AE58" s="565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566" t="s">
        <v>104</v>
      </c>
      <c r="O61" s="567"/>
      <c r="P61" s="567"/>
      <c r="Q61" s="567"/>
      <c r="R61" s="567"/>
      <c r="S61" s="568"/>
      <c r="T61" s="68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569"/>
      <c r="O62" s="543"/>
      <c r="P62" s="543"/>
      <c r="Q62" s="543"/>
      <c r="R62" s="543"/>
      <c r="S62" s="570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571"/>
      <c r="O63" s="572"/>
      <c r="P63" s="572"/>
      <c r="Q63" s="572"/>
      <c r="R63" s="572"/>
      <c r="S63" s="573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algorithmName="SHA-512" hashValue="P9D5YIjq8WoqQP0lIR7Qp4GWGg3psw9v5D9rOo2/x6zTrq1KI6KcSeB6dHWhHfNIVrRnCtddzB3YEW76WnLIgA==" saltValue="lIi9RAYHGd1ELo3QW/BwSg==" spinCount="100000" sheet="1" objects="1" scenarios="1" selectLockedCells="1"/>
  <mergeCells count="79">
    <mergeCell ref="C50:F56"/>
    <mergeCell ref="I50:L56"/>
    <mergeCell ref="O50:R56"/>
    <mergeCell ref="U50:X56"/>
    <mergeCell ref="AA50:AD56"/>
    <mergeCell ref="T13:Y13"/>
    <mergeCell ref="T14:Y14"/>
    <mergeCell ref="Z13:AE13"/>
    <mergeCell ref="Z14:AE14"/>
    <mergeCell ref="B24:G24"/>
    <mergeCell ref="H24:M24"/>
    <mergeCell ref="N24:S24"/>
    <mergeCell ref="T24:Y24"/>
    <mergeCell ref="Z24:AE24"/>
    <mergeCell ref="B13:G13"/>
    <mergeCell ref="B14:G14"/>
    <mergeCell ref="H13:M13"/>
    <mergeCell ref="H14:M14"/>
    <mergeCell ref="N13:S13"/>
    <mergeCell ref="N14:S14"/>
    <mergeCell ref="C17:F23"/>
    <mergeCell ref="C6:F12"/>
    <mergeCell ref="I6:L12"/>
    <mergeCell ref="O6:R12"/>
    <mergeCell ref="U6:X12"/>
    <mergeCell ref="AA6:AD12"/>
    <mergeCell ref="I17:L23"/>
    <mergeCell ref="O17:R23"/>
    <mergeCell ref="U17:X23"/>
    <mergeCell ref="AA17:AD23"/>
    <mergeCell ref="C28:F34"/>
    <mergeCell ref="I28:L34"/>
    <mergeCell ref="O28:R34"/>
    <mergeCell ref="U28:X34"/>
    <mergeCell ref="AA28:AD34"/>
    <mergeCell ref="U39:X45"/>
    <mergeCell ref="AA39:AD45"/>
    <mergeCell ref="B58:G58"/>
    <mergeCell ref="H58:M58"/>
    <mergeCell ref="N58:S58"/>
    <mergeCell ref="T58:Y58"/>
    <mergeCell ref="Z58:AE58"/>
    <mergeCell ref="T46:Y46"/>
    <mergeCell ref="T47:Y47"/>
    <mergeCell ref="Z46:AE46"/>
    <mergeCell ref="Z47:AE47"/>
    <mergeCell ref="B57:G57"/>
    <mergeCell ref="H57:M57"/>
    <mergeCell ref="N57:S57"/>
    <mergeCell ref="T57:Y57"/>
    <mergeCell ref="Z57:AE57"/>
    <mergeCell ref="N47:S47"/>
    <mergeCell ref="B35:G35"/>
    <mergeCell ref="B36:G36"/>
    <mergeCell ref="H35:M35"/>
    <mergeCell ref="H36:M36"/>
    <mergeCell ref="N35:S35"/>
    <mergeCell ref="N36:S36"/>
    <mergeCell ref="C39:F45"/>
    <mergeCell ref="I39:L45"/>
    <mergeCell ref="O39:R45"/>
    <mergeCell ref="B46:G46"/>
    <mergeCell ref="B47:G47"/>
    <mergeCell ref="N61:S63"/>
    <mergeCell ref="A1:AF1"/>
    <mergeCell ref="A2:AF2"/>
    <mergeCell ref="AH4:AH7"/>
    <mergeCell ref="T35:Y35"/>
    <mergeCell ref="T36:Y36"/>
    <mergeCell ref="Z35:AE35"/>
    <mergeCell ref="Z36:AE36"/>
    <mergeCell ref="B25:G25"/>
    <mergeCell ref="H25:M25"/>
    <mergeCell ref="N25:S25"/>
    <mergeCell ref="T25:Y25"/>
    <mergeCell ref="Z25:AE25"/>
    <mergeCell ref="H46:M46"/>
    <mergeCell ref="H47:M47"/>
    <mergeCell ref="N46:S4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39" hidden="1"/>
  </cols>
  <sheetData>
    <row r="1" spans="1:36" s="206" customFormat="1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s="206" customFormat="1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s="206" customForma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s="206" customFormat="1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s="206" customFormat="1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s="206" customFormat="1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s="206" customFormat="1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s="206" customFormat="1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s="206" customFormat="1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s="206" customFormat="1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5"/>
      <c r="F10" s="536"/>
      <c r="G10" s="222"/>
      <c r="H10" s="234">
        <f>IF(Dt_Pemb_R!$C$6="Kanan ke Kiri",VALUE(MID($AH24,3,2)),VALUE(MID($AI24,3,2)))</f>
        <v>2</v>
      </c>
      <c r="I10" s="534"/>
      <c r="J10" s="535"/>
      <c r="K10" s="535"/>
      <c r="L10" s="536"/>
      <c r="M10" s="222"/>
      <c r="N10" s="234">
        <f>IF(Dt_Pemb_R!$C$6="Kanan ke Kiri",VALUE(MID($AH24,5,2)),VALUE(MID($AI24,5,2)))</f>
        <v>3</v>
      </c>
      <c r="O10" s="534"/>
      <c r="P10" s="535"/>
      <c r="Q10" s="535"/>
      <c r="R10" s="536"/>
      <c r="S10" s="222"/>
      <c r="T10" s="234">
        <f>IF(Dt_Pemb_R!$C$6="Kanan ke Kiri",VALUE(MID($AH24,7,2)),VALUE(MID($AI24,7,2)))</f>
        <v>4</v>
      </c>
      <c r="U10" s="534"/>
      <c r="V10" s="535"/>
      <c r="W10" s="535"/>
      <c r="X10" s="536"/>
      <c r="Y10" s="222"/>
      <c r="Z10" s="234">
        <f>IF(Dt_Pemb_R!$C$6="Kanan ke Kiri",VALUE(MID($AH24,9,2)),VALUE(MID($AI24,9,2)))</f>
        <v>5</v>
      </c>
      <c r="AA10" s="534"/>
      <c r="AB10" s="535"/>
      <c r="AC10" s="535"/>
      <c r="AD10" s="536"/>
      <c r="AE10" s="222"/>
      <c r="AF10" s="228"/>
      <c r="AG10" s="68"/>
      <c r="AH10" s="68"/>
      <c r="AI10" s="68"/>
      <c r="AJ10" s="68"/>
    </row>
    <row r="11" spans="1:36" s="206" customFormat="1" ht="11.25" customHeight="1" x14ac:dyDescent="0.3">
      <c r="A11" s="85"/>
      <c r="B11" s="209"/>
      <c r="C11" s="537"/>
      <c r="D11" s="538"/>
      <c r="E11" s="538"/>
      <c r="F11" s="539"/>
      <c r="G11" s="222"/>
      <c r="H11" s="209"/>
      <c r="I11" s="537"/>
      <c r="J11" s="538"/>
      <c r="K11" s="538"/>
      <c r="L11" s="539"/>
      <c r="M11" s="222"/>
      <c r="N11" s="209"/>
      <c r="O11" s="537"/>
      <c r="P11" s="538"/>
      <c r="Q11" s="538"/>
      <c r="R11" s="539"/>
      <c r="S11" s="222"/>
      <c r="T11" s="209"/>
      <c r="U11" s="537"/>
      <c r="V11" s="538"/>
      <c r="W11" s="538"/>
      <c r="X11" s="539"/>
      <c r="Y11" s="222"/>
      <c r="Z11" s="209"/>
      <c r="AA11" s="537"/>
      <c r="AB11" s="538"/>
      <c r="AC11" s="538"/>
      <c r="AD11" s="539"/>
      <c r="AE11" s="222"/>
      <c r="AF11" s="228"/>
      <c r="AG11" s="68"/>
      <c r="AH11" s="68"/>
      <c r="AI11" s="68"/>
      <c r="AJ11" s="68"/>
    </row>
    <row r="12" spans="1:36" s="206" customFormat="1" ht="11.25" customHeight="1" x14ac:dyDescent="0.3">
      <c r="A12" s="85"/>
      <c r="B12" s="209"/>
      <c r="C12" s="537"/>
      <c r="D12" s="538"/>
      <c r="E12" s="538"/>
      <c r="F12" s="539"/>
      <c r="G12" s="222"/>
      <c r="H12" s="209"/>
      <c r="I12" s="537"/>
      <c r="J12" s="538"/>
      <c r="K12" s="538"/>
      <c r="L12" s="539"/>
      <c r="M12" s="222"/>
      <c r="N12" s="209"/>
      <c r="O12" s="537"/>
      <c r="P12" s="538"/>
      <c r="Q12" s="538"/>
      <c r="R12" s="539"/>
      <c r="S12" s="222"/>
      <c r="T12" s="209"/>
      <c r="U12" s="537"/>
      <c r="V12" s="538"/>
      <c r="W12" s="538"/>
      <c r="X12" s="539"/>
      <c r="Y12" s="222"/>
      <c r="Z12" s="209"/>
      <c r="AA12" s="537"/>
      <c r="AB12" s="538"/>
      <c r="AC12" s="538"/>
      <c r="AD12" s="539"/>
      <c r="AE12" s="222"/>
      <c r="AF12" s="228"/>
      <c r="AG12" s="68"/>
      <c r="AH12" s="68"/>
      <c r="AI12" s="68"/>
      <c r="AJ12" s="68"/>
    </row>
    <row r="13" spans="1:36" s="206" customFormat="1" ht="11.25" customHeight="1" x14ac:dyDescent="0.3">
      <c r="A13" s="85"/>
      <c r="B13" s="209"/>
      <c r="C13" s="537"/>
      <c r="D13" s="538"/>
      <c r="E13" s="538"/>
      <c r="F13" s="539"/>
      <c r="G13" s="222"/>
      <c r="H13" s="209"/>
      <c r="I13" s="537"/>
      <c r="J13" s="538"/>
      <c r="K13" s="538"/>
      <c r="L13" s="539"/>
      <c r="M13" s="222"/>
      <c r="N13" s="209"/>
      <c r="O13" s="537"/>
      <c r="P13" s="538"/>
      <c r="Q13" s="538"/>
      <c r="R13" s="539"/>
      <c r="S13" s="222"/>
      <c r="T13" s="209"/>
      <c r="U13" s="537"/>
      <c r="V13" s="538"/>
      <c r="W13" s="538"/>
      <c r="X13" s="539"/>
      <c r="Y13" s="222"/>
      <c r="Z13" s="209"/>
      <c r="AA13" s="537"/>
      <c r="AB13" s="538"/>
      <c r="AC13" s="538"/>
      <c r="AD13" s="539"/>
      <c r="AE13" s="222"/>
      <c r="AF13" s="228"/>
      <c r="AG13" s="68"/>
      <c r="AH13" s="68"/>
      <c r="AI13" s="68"/>
      <c r="AJ13" s="68"/>
    </row>
    <row r="14" spans="1:36" s="206" customFormat="1" ht="11.25" customHeight="1" x14ac:dyDescent="0.3">
      <c r="A14" s="85"/>
      <c r="B14" s="209"/>
      <c r="C14" s="537"/>
      <c r="D14" s="538"/>
      <c r="E14" s="538"/>
      <c r="F14" s="539"/>
      <c r="G14" s="222"/>
      <c r="H14" s="209"/>
      <c r="I14" s="537"/>
      <c r="J14" s="538"/>
      <c r="K14" s="538"/>
      <c r="L14" s="539"/>
      <c r="M14" s="222"/>
      <c r="N14" s="209"/>
      <c r="O14" s="537"/>
      <c r="P14" s="538"/>
      <c r="Q14" s="538"/>
      <c r="R14" s="539"/>
      <c r="S14" s="222"/>
      <c r="T14" s="209"/>
      <c r="U14" s="537"/>
      <c r="V14" s="538"/>
      <c r="W14" s="538"/>
      <c r="X14" s="539"/>
      <c r="Y14" s="222"/>
      <c r="Z14" s="209"/>
      <c r="AA14" s="537"/>
      <c r="AB14" s="538"/>
      <c r="AC14" s="538"/>
      <c r="AD14" s="539"/>
      <c r="AE14" s="222"/>
      <c r="AF14" s="228"/>
      <c r="AG14" s="68"/>
      <c r="AH14" s="68"/>
      <c r="AI14" s="68"/>
      <c r="AJ14" s="68"/>
    </row>
    <row r="15" spans="1:36" s="206" customFormat="1" ht="11.25" customHeight="1" x14ac:dyDescent="0.3">
      <c r="A15" s="85"/>
      <c r="B15" s="209"/>
      <c r="C15" s="540"/>
      <c r="D15" s="541"/>
      <c r="E15" s="541"/>
      <c r="F15" s="542"/>
      <c r="G15" s="222"/>
      <c r="H15" s="209"/>
      <c r="I15" s="540"/>
      <c r="J15" s="541"/>
      <c r="K15" s="541"/>
      <c r="L15" s="542"/>
      <c r="M15" s="222"/>
      <c r="N15" s="209"/>
      <c r="O15" s="540"/>
      <c r="P15" s="541"/>
      <c r="Q15" s="541"/>
      <c r="R15" s="542"/>
      <c r="S15" s="222"/>
      <c r="T15" s="209"/>
      <c r="U15" s="540"/>
      <c r="V15" s="541"/>
      <c r="W15" s="541"/>
      <c r="X15" s="542"/>
      <c r="Y15" s="222"/>
      <c r="Z15" s="209"/>
      <c r="AA15" s="540"/>
      <c r="AB15" s="541"/>
      <c r="AC15" s="541"/>
      <c r="AD15" s="542"/>
      <c r="AE15" s="222"/>
      <c r="AF15" s="228"/>
      <c r="AG15" s="68"/>
      <c r="AH15" s="68"/>
      <c r="AI15" s="68"/>
      <c r="AJ15" s="68"/>
    </row>
    <row r="16" spans="1:36" s="206" customFormat="1" ht="11.25" customHeight="1" x14ac:dyDescent="0.3">
      <c r="A16" s="85"/>
      <c r="B16" s="543" t="str">
        <f>IF(VLOOKUP(B10,Tabel_P_Ruang,4*$AH$4-1,0)&lt;&gt;0,VLOOKUP(B10,Tabel_P_Ruang,4*$AH$4-1,0),"")</f>
        <v>20</v>
      </c>
      <c r="C16" s="543"/>
      <c r="D16" s="543"/>
      <c r="E16" s="543"/>
      <c r="F16" s="543"/>
      <c r="G16" s="543"/>
      <c r="H16" s="543" t="str">
        <f>IF(VLOOKUP(H10,Tabel_P_Ruang,4*$AH$4-1,0)&lt;&gt;0,VLOOKUP(H10,Tabel_P_Ruang,4*$AH$4-1,0),"")</f>
        <v>10</v>
      </c>
      <c r="I16" s="543"/>
      <c r="J16" s="543"/>
      <c r="K16" s="543"/>
      <c r="L16" s="543"/>
      <c r="M16" s="543"/>
      <c r="N16" s="543" t="str">
        <f>IF(VLOOKUP(N10,Tabel_P_Ruang,4*$AH$4-1,0)&lt;&gt;0,VLOOKUP(N10,Tabel_P_Ruang,4*$AH$4-1,0),"")</f>
        <v>21</v>
      </c>
      <c r="O16" s="543"/>
      <c r="P16" s="543"/>
      <c r="Q16" s="543"/>
      <c r="R16" s="543"/>
      <c r="S16" s="543"/>
      <c r="T16" s="543" t="str">
        <f>IF(VLOOKUP(T10,Tabel_P_Ruang,4*$AH$4-1,0)&lt;&gt;0,VLOOKUP(T10,Tabel_P_Ruang,4*$AH$4-1,0),"")</f>
        <v>6</v>
      </c>
      <c r="U16" s="543"/>
      <c r="V16" s="543"/>
      <c r="W16" s="543"/>
      <c r="X16" s="543"/>
      <c r="Y16" s="543"/>
      <c r="Z16" s="543" t="str">
        <f>IF(VLOOKUP(Z10,Tabel_P_Ruang,4*$AH$4-1,0)&lt;&gt;0,VLOOKUP(Z10,Tabel_P_Ruang,4*$AH$4-1,0),"")</f>
        <v>22</v>
      </c>
      <c r="AA16" s="543"/>
      <c r="AB16" s="543"/>
      <c r="AC16" s="543"/>
      <c r="AD16" s="543"/>
      <c r="AE16" s="543"/>
      <c r="AF16" s="228"/>
      <c r="AG16" s="68"/>
      <c r="AH16" s="68"/>
      <c r="AI16" s="68"/>
      <c r="AJ16" s="68"/>
    </row>
    <row r="17" spans="1:36" s="206" customFormat="1" ht="11.25" customHeight="1" x14ac:dyDescent="0.3">
      <c r="A17" s="85"/>
      <c r="B17" s="565" t="str">
        <f>IF(VLOOKUP(B10,Tabel_P_Ruang,4*$AH$4,0)&lt;&gt;0,VLOOKUP(B10,Tabel_P_Ruang,4*$AH$4,0),"")</f>
        <v>KHAIRUL SALEH</v>
      </c>
      <c r="C17" s="565"/>
      <c r="D17" s="565"/>
      <c r="E17" s="565"/>
      <c r="F17" s="565"/>
      <c r="G17" s="565"/>
      <c r="H17" s="565" t="str">
        <f>IF(VLOOKUP(H10,Tabel_P_Ruang,4*$AH$4,0)&lt;&gt;0,VLOOKUP(H10,Tabel_P_Ruang,4*$AH$4,0),"")</f>
        <v>RIFKA AQILAH ZAHRA</v>
      </c>
      <c r="I17" s="565"/>
      <c r="J17" s="565"/>
      <c r="K17" s="565"/>
      <c r="L17" s="565"/>
      <c r="M17" s="565"/>
      <c r="N17" s="565" t="str">
        <f>IF(VLOOKUP(N10,Tabel_P_Ruang,4*$AH$4,0)&lt;&gt;0,VLOOKUP(N10,Tabel_P_Ruang,4*$AH$4,0),"")</f>
        <v>M. ALBI FACHRIAN</v>
      </c>
      <c r="O17" s="565"/>
      <c r="P17" s="565"/>
      <c r="Q17" s="565"/>
      <c r="R17" s="565"/>
      <c r="S17" s="565"/>
      <c r="T17" s="565" t="str">
        <f>IF(VLOOKUP(T10,Tabel_P_Ruang,4*$AH$4,0)&lt;&gt;0,VLOOKUP(T10,Tabel_P_Ruang,4*$AH$4,0),"")</f>
        <v>DZAKI RAMADHAN</v>
      </c>
      <c r="U17" s="565"/>
      <c r="V17" s="565"/>
      <c r="W17" s="565"/>
      <c r="X17" s="565"/>
      <c r="Y17" s="565"/>
      <c r="Z17" s="565" t="str">
        <f>IF(VLOOKUP(Z10,Tabel_P_Ruang,4*$AH$4,0)&lt;&gt;0,VLOOKUP(Z10,Tabel_P_Ruang,4*$AH$4,0),"")</f>
        <v>M. FAQIH AL-GHIFARI</v>
      </c>
      <c r="AA17" s="565"/>
      <c r="AB17" s="565"/>
      <c r="AC17" s="565"/>
      <c r="AD17" s="565"/>
      <c r="AE17" s="565"/>
      <c r="AF17" s="228"/>
      <c r="AG17" s="210"/>
      <c r="AH17" s="104"/>
      <c r="AI17" s="104"/>
      <c r="AJ17" s="104"/>
    </row>
    <row r="18" spans="1:36" s="206" customFormat="1" ht="11.25" customHeight="1" x14ac:dyDescent="0.3">
      <c r="A18" s="85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228"/>
      <c r="AG18" s="68"/>
      <c r="AH18" s="68"/>
      <c r="AI18" s="68"/>
      <c r="AJ18" s="68"/>
    </row>
    <row r="19" spans="1:36" s="206" customFormat="1" ht="11.25" customHeight="1" x14ac:dyDescent="0.3">
      <c r="A19" s="85"/>
      <c r="B19" s="234">
        <f>IF(Dt_Pemb_R!$C$6="Kanan ke Kiri",VALUE(MID($AH33,1,2)),VALUE(MID($AI33,1,2)))</f>
        <v>10</v>
      </c>
      <c r="C19" s="534"/>
      <c r="D19" s="535"/>
      <c r="E19" s="535"/>
      <c r="F19" s="536"/>
      <c r="G19" s="222"/>
      <c r="H19" s="234">
        <f>IF(Dt_Pemb_R!$C$6="Kanan ke Kiri",VALUE(MID($AH33,3,2)),VALUE(MID($AI33,3,2)))</f>
        <v>9</v>
      </c>
      <c r="I19" s="534"/>
      <c r="J19" s="535"/>
      <c r="K19" s="535"/>
      <c r="L19" s="536"/>
      <c r="M19" s="222"/>
      <c r="N19" s="234">
        <f>IF(Dt_Pemb_R!$C$6="Kanan ke Kiri",VALUE(MID($AH33,5,2)),VALUE(MID($AI33,5,2)))</f>
        <v>8</v>
      </c>
      <c r="O19" s="534"/>
      <c r="P19" s="535"/>
      <c r="Q19" s="535"/>
      <c r="R19" s="536"/>
      <c r="S19" s="222"/>
      <c r="T19" s="234">
        <f>IF(Dt_Pemb_R!$C$6="Kanan ke Kiri",VALUE(MID($AH33,7,2)),VALUE(MID($AI33,7,2)))</f>
        <v>7</v>
      </c>
      <c r="U19" s="534"/>
      <c r="V19" s="535"/>
      <c r="W19" s="535"/>
      <c r="X19" s="536"/>
      <c r="Y19" s="222"/>
      <c r="Z19" s="234">
        <f>IF(Dt_Pemb_R!$C$6="Kanan ke Kiri",VALUE(MID($AH33,9,2)),VALUE(MID($AI33,9,2)))</f>
        <v>6</v>
      </c>
      <c r="AA19" s="534"/>
      <c r="AB19" s="535"/>
      <c r="AC19" s="535"/>
      <c r="AD19" s="536"/>
      <c r="AE19" s="222"/>
      <c r="AF19" s="228"/>
      <c r="AG19" s="68"/>
      <c r="AH19" s="68"/>
      <c r="AI19" s="68"/>
      <c r="AJ19" s="68"/>
    </row>
    <row r="20" spans="1:36" s="206" customFormat="1" ht="11.25" customHeight="1" x14ac:dyDescent="0.3">
      <c r="A20" s="85"/>
      <c r="B20" s="209"/>
      <c r="C20" s="537"/>
      <c r="D20" s="538"/>
      <c r="E20" s="538"/>
      <c r="F20" s="539"/>
      <c r="G20" s="222"/>
      <c r="H20" s="209"/>
      <c r="I20" s="537"/>
      <c r="J20" s="538"/>
      <c r="K20" s="538"/>
      <c r="L20" s="539"/>
      <c r="M20" s="222"/>
      <c r="N20" s="209"/>
      <c r="O20" s="537"/>
      <c r="P20" s="538"/>
      <c r="Q20" s="538"/>
      <c r="R20" s="539"/>
      <c r="S20" s="222"/>
      <c r="T20" s="209"/>
      <c r="U20" s="537"/>
      <c r="V20" s="538"/>
      <c r="W20" s="538"/>
      <c r="X20" s="539"/>
      <c r="Y20" s="222"/>
      <c r="Z20" s="209"/>
      <c r="AA20" s="537"/>
      <c r="AB20" s="538"/>
      <c r="AC20" s="538"/>
      <c r="AD20" s="539"/>
      <c r="AE20" s="222"/>
      <c r="AF20" s="228"/>
      <c r="AG20" s="68"/>
      <c r="AH20" s="68"/>
      <c r="AI20" s="68"/>
      <c r="AJ20" s="68"/>
    </row>
    <row r="21" spans="1:36" s="206" customFormat="1" ht="11.25" customHeight="1" x14ac:dyDescent="0.3">
      <c r="A21" s="85"/>
      <c r="B21" s="209"/>
      <c r="C21" s="537"/>
      <c r="D21" s="538"/>
      <c r="E21" s="538"/>
      <c r="F21" s="539"/>
      <c r="G21" s="222"/>
      <c r="H21" s="209"/>
      <c r="I21" s="537"/>
      <c r="J21" s="538"/>
      <c r="K21" s="538"/>
      <c r="L21" s="539"/>
      <c r="M21" s="222"/>
      <c r="N21" s="209"/>
      <c r="O21" s="537"/>
      <c r="P21" s="538"/>
      <c r="Q21" s="538"/>
      <c r="R21" s="539"/>
      <c r="S21" s="222"/>
      <c r="T21" s="209"/>
      <c r="U21" s="537"/>
      <c r="V21" s="538"/>
      <c r="W21" s="538"/>
      <c r="X21" s="539"/>
      <c r="Y21" s="222"/>
      <c r="Z21" s="209"/>
      <c r="AA21" s="537"/>
      <c r="AB21" s="538"/>
      <c r="AC21" s="538"/>
      <c r="AD21" s="539"/>
      <c r="AE21" s="222"/>
      <c r="AF21" s="228"/>
      <c r="AG21" s="68"/>
      <c r="AH21" s="68"/>
      <c r="AI21" s="68"/>
      <c r="AJ21" s="68"/>
    </row>
    <row r="22" spans="1:36" s="206" customFormat="1" ht="11.25" customHeight="1" x14ac:dyDescent="0.3">
      <c r="A22" s="85"/>
      <c r="B22" s="209"/>
      <c r="C22" s="537"/>
      <c r="D22" s="538"/>
      <c r="E22" s="538"/>
      <c r="F22" s="539"/>
      <c r="G22" s="222"/>
      <c r="H22" s="209"/>
      <c r="I22" s="537"/>
      <c r="J22" s="538"/>
      <c r="K22" s="538"/>
      <c r="L22" s="539"/>
      <c r="M22" s="222"/>
      <c r="N22" s="209"/>
      <c r="O22" s="537"/>
      <c r="P22" s="538"/>
      <c r="Q22" s="538"/>
      <c r="R22" s="539"/>
      <c r="S22" s="222"/>
      <c r="T22" s="209"/>
      <c r="U22" s="537"/>
      <c r="V22" s="538"/>
      <c r="W22" s="538"/>
      <c r="X22" s="539"/>
      <c r="Y22" s="222"/>
      <c r="Z22" s="209"/>
      <c r="AA22" s="537"/>
      <c r="AB22" s="538"/>
      <c r="AC22" s="538"/>
      <c r="AD22" s="539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537"/>
      <c r="D23" s="538"/>
      <c r="E23" s="538"/>
      <c r="F23" s="539"/>
      <c r="G23" s="222"/>
      <c r="H23" s="209"/>
      <c r="I23" s="537"/>
      <c r="J23" s="538"/>
      <c r="K23" s="538"/>
      <c r="L23" s="539"/>
      <c r="M23" s="222"/>
      <c r="N23" s="209"/>
      <c r="O23" s="537"/>
      <c r="P23" s="538"/>
      <c r="Q23" s="538"/>
      <c r="R23" s="539"/>
      <c r="S23" s="222"/>
      <c r="T23" s="209"/>
      <c r="U23" s="537"/>
      <c r="V23" s="538"/>
      <c r="W23" s="538"/>
      <c r="X23" s="539"/>
      <c r="Y23" s="222"/>
      <c r="Z23" s="209"/>
      <c r="AA23" s="537"/>
      <c r="AB23" s="538"/>
      <c r="AC23" s="538"/>
      <c r="AD23" s="539"/>
      <c r="AE23" s="222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540"/>
      <c r="D24" s="541"/>
      <c r="E24" s="541"/>
      <c r="F24" s="542"/>
      <c r="G24" s="222"/>
      <c r="H24" s="209"/>
      <c r="I24" s="540"/>
      <c r="J24" s="541"/>
      <c r="K24" s="541"/>
      <c r="L24" s="542"/>
      <c r="M24" s="222"/>
      <c r="N24" s="209"/>
      <c r="O24" s="540"/>
      <c r="P24" s="541"/>
      <c r="Q24" s="541"/>
      <c r="R24" s="542"/>
      <c r="S24" s="222"/>
      <c r="T24" s="209"/>
      <c r="U24" s="540"/>
      <c r="V24" s="541"/>
      <c r="W24" s="541"/>
      <c r="X24" s="542"/>
      <c r="Y24" s="222"/>
      <c r="Z24" s="209"/>
      <c r="AA24" s="540"/>
      <c r="AB24" s="541"/>
      <c r="AC24" s="541"/>
      <c r="AD24" s="542"/>
      <c r="AE24" s="222"/>
      <c r="AF24" s="228"/>
      <c r="AG24" s="243"/>
      <c r="AH24" s="242" t="s">
        <v>127</v>
      </c>
      <c r="AI24" s="242" t="s">
        <v>134</v>
      </c>
      <c r="AJ24" s="243"/>
    </row>
    <row r="25" spans="1:36" ht="11.25" customHeight="1" x14ac:dyDescent="0.3">
      <c r="A25" s="85"/>
      <c r="B25" s="543" t="str">
        <f>IF(VLOOKUP(B19,Tabel_P_Ruang,4*$AH$4-1,0)&lt;&gt;0,VLOOKUP(B19,Tabel_P_Ruang,4*$AH$4-1,0),"")</f>
        <v>29</v>
      </c>
      <c r="C25" s="543"/>
      <c r="D25" s="543"/>
      <c r="E25" s="543"/>
      <c r="F25" s="543"/>
      <c r="G25" s="543"/>
      <c r="H25" s="543" t="str">
        <f>IF(VLOOKUP(H19,Tabel_P_Ruang,4*$AH$4-1,0)&lt;&gt;0,VLOOKUP(H19,Tabel_P_Ruang,4*$AH$4-1,0),"")</f>
        <v>19</v>
      </c>
      <c r="I25" s="543"/>
      <c r="J25" s="543"/>
      <c r="K25" s="543"/>
      <c r="L25" s="543"/>
      <c r="M25" s="543"/>
      <c r="N25" s="543" t="str">
        <f>IF(VLOOKUP(N19,Tabel_P_Ruang,4*$AH$4-1,0)&lt;&gt;0,VLOOKUP(N19,Tabel_P_Ruang,4*$AH$4-1,0),"")</f>
        <v>3</v>
      </c>
      <c r="O25" s="543"/>
      <c r="P25" s="543"/>
      <c r="Q25" s="543"/>
      <c r="R25" s="543"/>
      <c r="S25" s="543"/>
      <c r="T25" s="543" t="str">
        <f>IF(VLOOKUP(T19,Tabel_P_Ruang,4*$AH$4-1,0)&lt;&gt;0,VLOOKUP(T19,Tabel_P_Ruang,4*$AH$4-1,0),"")</f>
        <v>28</v>
      </c>
      <c r="U25" s="543"/>
      <c r="V25" s="543"/>
      <c r="W25" s="543"/>
      <c r="X25" s="543"/>
      <c r="Y25" s="543"/>
      <c r="Z25" s="543" t="str">
        <f>IF(VLOOKUP(Z19,Tabel_P_Ruang,4*$AH$4-1,0)&lt;&gt;0,VLOOKUP(Z19,Tabel_P_Ruang,4*$AH$4-1,0),"")</f>
        <v>12</v>
      </c>
      <c r="AA25" s="543"/>
      <c r="AB25" s="543"/>
      <c r="AC25" s="543"/>
      <c r="AD25" s="543"/>
      <c r="AE25" s="543"/>
      <c r="AF25" s="228"/>
      <c r="AG25" s="243"/>
      <c r="AH25" s="242" t="s">
        <v>128</v>
      </c>
      <c r="AI25" s="242" t="s">
        <v>135</v>
      </c>
      <c r="AJ25" s="243"/>
    </row>
    <row r="26" spans="1:36" ht="11.25" customHeight="1" x14ac:dyDescent="0.3">
      <c r="A26" s="85"/>
      <c r="B26" s="565" t="str">
        <f>IF(VLOOKUP(B19,Tabel_P_Ruang,4*$AH$4,0)&lt;&gt;0,VLOOKUP(B19,Tabel_P_Ruang,4*$AH$4,0),"")</f>
        <v>SURYANI</v>
      </c>
      <c r="C26" s="565"/>
      <c r="D26" s="565"/>
      <c r="E26" s="565"/>
      <c r="F26" s="565"/>
      <c r="G26" s="565"/>
      <c r="H26" s="565" t="str">
        <f>IF(VLOOKUP(H19,Tabel_P_Ruang,4*$AH$4,0)&lt;&gt;0,VLOOKUP(H19,Tabel_P_Ruang,4*$AH$4,0),"")</f>
        <v>JIRA SALZABILAH</v>
      </c>
      <c r="I26" s="565"/>
      <c r="J26" s="565"/>
      <c r="K26" s="565"/>
      <c r="L26" s="565"/>
      <c r="M26" s="565"/>
      <c r="N26" s="565" t="str">
        <f>IF(VLOOKUP(N19,Tabel_P_Ruang,4*$AH$4,0)&lt;&gt;0,VLOOKUP(N19,Tabel_P_Ruang,4*$AH$4,0),"")</f>
        <v>ARZA ADELIA</v>
      </c>
      <c r="O26" s="565"/>
      <c r="P26" s="565"/>
      <c r="Q26" s="565"/>
      <c r="R26" s="565"/>
      <c r="S26" s="565"/>
      <c r="T26" s="565" t="str">
        <f>IF(VLOOKUP(T19,Tabel_P_Ruang,4*$AH$4,0)&lt;&gt;0,VLOOKUP(T19,Tabel_P_Ruang,4*$AH$4,0),"")</f>
        <v>Saskia Putri Nadilla</v>
      </c>
      <c r="U26" s="565"/>
      <c r="V26" s="565"/>
      <c r="W26" s="565"/>
      <c r="X26" s="565"/>
      <c r="Y26" s="565"/>
      <c r="Z26" s="565" t="str">
        <f>IF(VLOOKUP(Z19,Tabel_P_Ruang,4*$AH$4,0)&lt;&gt;0,VLOOKUP(Z19,Tabel_P_Ruang,4*$AH$4,0),"")</f>
        <v>YOZY ALIFATUN NISA</v>
      </c>
      <c r="AA26" s="565"/>
      <c r="AB26" s="565"/>
      <c r="AC26" s="565"/>
      <c r="AD26" s="565"/>
      <c r="AE26" s="565"/>
      <c r="AF26" s="228"/>
      <c r="AG26" s="243"/>
      <c r="AH26" s="242" t="s">
        <v>129</v>
      </c>
      <c r="AI26" s="242" t="s">
        <v>136</v>
      </c>
      <c r="AJ26" s="243"/>
    </row>
    <row r="27" spans="1:36" ht="11.25" customHeight="1" x14ac:dyDescent="0.3">
      <c r="A27" s="85"/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09"/>
      <c r="AD27" s="209"/>
      <c r="AE27" s="209"/>
      <c r="AF27" s="228"/>
      <c r="AG27" s="243"/>
      <c r="AH27" s="242" t="s">
        <v>130</v>
      </c>
      <c r="AI27" s="242" t="s">
        <v>137</v>
      </c>
      <c r="AJ27" s="243"/>
    </row>
    <row r="28" spans="1:36" ht="11.25" customHeight="1" x14ac:dyDescent="0.3">
      <c r="A28" s="85"/>
      <c r="B28" s="234">
        <f>IF(Dt_Pemb_R!$C$6="Kanan ke Kiri",VALUE(MID($AH42,1,2)),VALUE(MID($AI42,1,2)))</f>
        <v>11</v>
      </c>
      <c r="C28" s="534"/>
      <c r="D28" s="535"/>
      <c r="E28" s="535"/>
      <c r="F28" s="536"/>
      <c r="G28" s="222"/>
      <c r="H28" s="234">
        <f>IF(Dt_Pemb_R!$C$6="Kanan ke Kiri",VALUE(MID($AH42,3,2)),VALUE(MID($AI42,3,2)))</f>
        <v>12</v>
      </c>
      <c r="I28" s="534"/>
      <c r="J28" s="535"/>
      <c r="K28" s="535"/>
      <c r="L28" s="536"/>
      <c r="M28" s="222"/>
      <c r="N28" s="234">
        <f>IF(Dt_Pemb_R!$C$6="Kanan ke Kiri",VALUE(MID($AH42,5,2)),VALUE(MID($AI42,5,2)))</f>
        <v>13</v>
      </c>
      <c r="O28" s="534"/>
      <c r="P28" s="535"/>
      <c r="Q28" s="535"/>
      <c r="R28" s="536"/>
      <c r="S28" s="222"/>
      <c r="T28" s="234">
        <f>IF(Dt_Pemb_R!$C$6="Kanan ke Kiri",VALUE(MID($AH42,7,2)),VALUE(MID($AI42,7,2)))</f>
        <v>14</v>
      </c>
      <c r="U28" s="534"/>
      <c r="V28" s="535"/>
      <c r="W28" s="535"/>
      <c r="X28" s="536"/>
      <c r="Y28" s="222"/>
      <c r="Z28" s="234">
        <f>IF(Dt_Pemb_R!$C$6="Kanan ke Kiri",VALUE(MID($AH42,9,2)),VALUE(MID($AI42,9,2)))</f>
        <v>15</v>
      </c>
      <c r="AA28" s="534"/>
      <c r="AB28" s="535"/>
      <c r="AC28" s="535"/>
      <c r="AD28" s="536"/>
      <c r="AE28" s="222"/>
      <c r="AF28" s="228"/>
      <c r="AG28" s="243"/>
      <c r="AH28" s="242" t="s">
        <v>131</v>
      </c>
      <c r="AI28" s="242" t="s">
        <v>138</v>
      </c>
      <c r="AJ28" s="243"/>
    </row>
    <row r="29" spans="1:36" ht="11.25" customHeight="1" x14ac:dyDescent="0.3">
      <c r="A29" s="85"/>
      <c r="B29" s="209"/>
      <c r="C29" s="537"/>
      <c r="D29" s="538"/>
      <c r="E29" s="538"/>
      <c r="F29" s="539"/>
      <c r="G29" s="222"/>
      <c r="H29" s="209"/>
      <c r="I29" s="537"/>
      <c r="J29" s="538"/>
      <c r="K29" s="538"/>
      <c r="L29" s="539"/>
      <c r="M29" s="222"/>
      <c r="N29" s="209"/>
      <c r="O29" s="537"/>
      <c r="P29" s="538"/>
      <c r="Q29" s="538"/>
      <c r="R29" s="539"/>
      <c r="S29" s="222"/>
      <c r="T29" s="209"/>
      <c r="U29" s="537"/>
      <c r="V29" s="538"/>
      <c r="W29" s="538"/>
      <c r="X29" s="539"/>
      <c r="Y29" s="222"/>
      <c r="Z29" s="209"/>
      <c r="AA29" s="537"/>
      <c r="AB29" s="538"/>
      <c r="AC29" s="538"/>
      <c r="AD29" s="539"/>
      <c r="AE29" s="222"/>
      <c r="AF29" s="228"/>
      <c r="AG29" s="243"/>
      <c r="AH29" s="242" t="s">
        <v>132</v>
      </c>
      <c r="AI29" s="242" t="s">
        <v>139</v>
      </c>
      <c r="AJ29" s="243"/>
    </row>
    <row r="30" spans="1:36" ht="11.25" customHeight="1" x14ac:dyDescent="0.3">
      <c r="A30" s="85"/>
      <c r="B30" s="209"/>
      <c r="C30" s="537"/>
      <c r="D30" s="538"/>
      <c r="E30" s="538"/>
      <c r="F30" s="539"/>
      <c r="G30" s="222"/>
      <c r="H30" s="209"/>
      <c r="I30" s="537"/>
      <c r="J30" s="538"/>
      <c r="K30" s="538"/>
      <c r="L30" s="539"/>
      <c r="M30" s="222"/>
      <c r="N30" s="209"/>
      <c r="O30" s="537"/>
      <c r="P30" s="538"/>
      <c r="Q30" s="538"/>
      <c r="R30" s="539"/>
      <c r="S30" s="222"/>
      <c r="T30" s="209"/>
      <c r="U30" s="537"/>
      <c r="V30" s="538"/>
      <c r="W30" s="538"/>
      <c r="X30" s="539"/>
      <c r="Y30" s="222"/>
      <c r="Z30" s="209"/>
      <c r="AA30" s="537"/>
      <c r="AB30" s="538"/>
      <c r="AC30" s="538"/>
      <c r="AD30" s="539"/>
      <c r="AE30" s="222"/>
      <c r="AF30" s="228"/>
      <c r="AG30" s="243"/>
      <c r="AH30" s="242" t="s">
        <v>133</v>
      </c>
      <c r="AI30" s="242" t="s">
        <v>140</v>
      </c>
      <c r="AJ30" s="243"/>
    </row>
    <row r="31" spans="1:36" ht="11.25" customHeight="1" x14ac:dyDescent="0.3">
      <c r="A31" s="85"/>
      <c r="B31" s="209"/>
      <c r="C31" s="537"/>
      <c r="D31" s="538"/>
      <c r="E31" s="538"/>
      <c r="F31" s="539"/>
      <c r="G31" s="222"/>
      <c r="H31" s="209"/>
      <c r="I31" s="537"/>
      <c r="J31" s="538"/>
      <c r="K31" s="538"/>
      <c r="L31" s="539"/>
      <c r="M31" s="222"/>
      <c r="N31" s="209"/>
      <c r="O31" s="537"/>
      <c r="P31" s="538"/>
      <c r="Q31" s="538"/>
      <c r="R31" s="539"/>
      <c r="S31" s="222"/>
      <c r="T31" s="209"/>
      <c r="U31" s="537"/>
      <c r="V31" s="538"/>
      <c r="W31" s="538"/>
      <c r="X31" s="539"/>
      <c r="Y31" s="222"/>
      <c r="Z31" s="209"/>
      <c r="AA31" s="537"/>
      <c r="AB31" s="538"/>
      <c r="AC31" s="538"/>
      <c r="AD31" s="539"/>
      <c r="AE31" s="222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537"/>
      <c r="D32" s="538"/>
      <c r="E32" s="538"/>
      <c r="F32" s="539"/>
      <c r="G32" s="222"/>
      <c r="H32" s="209"/>
      <c r="I32" s="537"/>
      <c r="J32" s="538"/>
      <c r="K32" s="538"/>
      <c r="L32" s="539"/>
      <c r="M32" s="222"/>
      <c r="N32" s="209"/>
      <c r="O32" s="537"/>
      <c r="P32" s="538"/>
      <c r="Q32" s="538"/>
      <c r="R32" s="539"/>
      <c r="S32" s="222"/>
      <c r="T32" s="209"/>
      <c r="U32" s="537"/>
      <c r="V32" s="538"/>
      <c r="W32" s="538"/>
      <c r="X32" s="539"/>
      <c r="Y32" s="222"/>
      <c r="Z32" s="209"/>
      <c r="AA32" s="537"/>
      <c r="AB32" s="538"/>
      <c r="AC32" s="538"/>
      <c r="AD32" s="539"/>
      <c r="AE32" s="222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540"/>
      <c r="D33" s="541"/>
      <c r="E33" s="541"/>
      <c r="F33" s="542"/>
      <c r="G33" s="222"/>
      <c r="H33" s="209"/>
      <c r="I33" s="540"/>
      <c r="J33" s="541"/>
      <c r="K33" s="541"/>
      <c r="L33" s="542"/>
      <c r="M33" s="222"/>
      <c r="N33" s="209"/>
      <c r="O33" s="540"/>
      <c r="P33" s="541"/>
      <c r="Q33" s="541"/>
      <c r="R33" s="542"/>
      <c r="S33" s="222"/>
      <c r="T33" s="209"/>
      <c r="U33" s="540"/>
      <c r="V33" s="541"/>
      <c r="W33" s="541"/>
      <c r="X33" s="542"/>
      <c r="Y33" s="222"/>
      <c r="Z33" s="209"/>
      <c r="AA33" s="540"/>
      <c r="AB33" s="541"/>
      <c r="AC33" s="541"/>
      <c r="AD33" s="542"/>
      <c r="AE33" s="222"/>
      <c r="AF33" s="228"/>
      <c r="AG33" s="243"/>
      <c r="AH33" s="242" t="s">
        <v>128</v>
      </c>
      <c r="AI33" s="242" t="s">
        <v>135</v>
      </c>
      <c r="AJ33" s="243"/>
    </row>
    <row r="34" spans="1:36" ht="11.25" customHeight="1" x14ac:dyDescent="0.3">
      <c r="A34" s="85"/>
      <c r="B34" s="543" t="str">
        <f>IF(VLOOKUP(B28,Tabel_P_Ruang,4*$AH$4-1,0)&lt;&gt;0,VLOOKUP(B28,Tabel_P_Ruang,4*$AH$4-1,0),"")</f>
        <v/>
      </c>
      <c r="C34" s="543"/>
      <c r="D34" s="543"/>
      <c r="E34" s="543"/>
      <c r="F34" s="543"/>
      <c r="G34" s="543"/>
      <c r="H34" s="543" t="str">
        <f>IF(VLOOKUP(H28,Tabel_P_Ruang,4*$AH$4-1,0)&lt;&gt;0,VLOOKUP(H28,Tabel_P_Ruang,4*$AH$4-1,0),"")</f>
        <v/>
      </c>
      <c r="I34" s="543"/>
      <c r="J34" s="543"/>
      <c r="K34" s="543"/>
      <c r="L34" s="543"/>
      <c r="M34" s="543"/>
      <c r="N34" s="543" t="str">
        <f>IF(VLOOKUP(N28,Tabel_P_Ruang,4*$AH$4-1,0)&lt;&gt;0,VLOOKUP(N28,Tabel_P_Ruang,4*$AH$4-1,0),"")</f>
        <v/>
      </c>
      <c r="O34" s="543"/>
      <c r="P34" s="543"/>
      <c r="Q34" s="543"/>
      <c r="R34" s="543"/>
      <c r="S34" s="543"/>
      <c r="T34" s="543" t="str">
        <f>IF(VLOOKUP(T28,Tabel_P_Ruang,4*$AH$4-1,0)&lt;&gt;0,VLOOKUP(T28,Tabel_P_Ruang,4*$AH$4-1,0),"")</f>
        <v/>
      </c>
      <c r="U34" s="543"/>
      <c r="V34" s="543"/>
      <c r="W34" s="543"/>
      <c r="X34" s="543"/>
      <c r="Y34" s="543"/>
      <c r="Z34" s="543" t="str">
        <f>IF(VLOOKUP(Z28,Tabel_P_Ruang,4*$AH$4-1,0)&lt;&gt;0,VLOOKUP(Z28,Tabel_P_Ruang,4*$AH$4-1,0),"")</f>
        <v/>
      </c>
      <c r="AA34" s="543"/>
      <c r="AB34" s="543"/>
      <c r="AC34" s="543"/>
      <c r="AD34" s="543"/>
      <c r="AE34" s="543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565" t="str">
        <f>IF(VLOOKUP(B28,Tabel_P_Ruang,4*$AH$4,0)&lt;&gt;0,VLOOKUP(B28,Tabel_P_Ruang,4*$AH$4,0),"")</f>
        <v/>
      </c>
      <c r="C35" s="565"/>
      <c r="D35" s="565"/>
      <c r="E35" s="565"/>
      <c r="F35" s="565"/>
      <c r="G35" s="565"/>
      <c r="H35" s="565" t="str">
        <f>IF(VLOOKUP(H28,Tabel_P_Ruang,4*$AH$4,0)&lt;&gt;0,VLOOKUP(H28,Tabel_P_Ruang,4*$AH$4,0),"")</f>
        <v/>
      </c>
      <c r="I35" s="565"/>
      <c r="J35" s="565"/>
      <c r="K35" s="565"/>
      <c r="L35" s="565"/>
      <c r="M35" s="565"/>
      <c r="N35" s="565" t="str">
        <f>IF(VLOOKUP(N28,Tabel_P_Ruang,4*$AH$4,0)&lt;&gt;0,VLOOKUP(N28,Tabel_P_Ruang,4*$AH$4,0),"")</f>
        <v/>
      </c>
      <c r="O35" s="565"/>
      <c r="P35" s="565"/>
      <c r="Q35" s="565"/>
      <c r="R35" s="565"/>
      <c r="S35" s="565"/>
      <c r="T35" s="565" t="str">
        <f>IF(VLOOKUP(T28,Tabel_P_Ruang,4*$AH$4,0)&lt;&gt;0,VLOOKUP(T28,Tabel_P_Ruang,4*$AH$4,0),"")</f>
        <v/>
      </c>
      <c r="U35" s="565"/>
      <c r="V35" s="565"/>
      <c r="W35" s="565"/>
      <c r="X35" s="565"/>
      <c r="Y35" s="565"/>
      <c r="Z35" s="565" t="str">
        <f>IF(VLOOKUP(Z28,Tabel_P_Ruang,4*$AH$4,0)&lt;&gt;0,VLOOKUP(Z28,Tabel_P_Ruang,4*$AH$4,0),"")</f>
        <v/>
      </c>
      <c r="AA35" s="565"/>
      <c r="AB35" s="565"/>
      <c r="AC35" s="565"/>
      <c r="AD35" s="565"/>
      <c r="AE35" s="565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34">
        <f>IF(Dt_Pemb_R!$C$6="Kanan ke Kiri",VALUE(MID($AH51,1,2)),VALUE(MID($AI51,1,2)))</f>
        <v>20</v>
      </c>
      <c r="C37" s="534"/>
      <c r="D37" s="535"/>
      <c r="E37" s="535"/>
      <c r="F37" s="536"/>
      <c r="G37" s="222"/>
      <c r="H37" s="234">
        <f>IF(Dt_Pemb_R!$C$6="Kanan ke Kiri",VALUE(MID($AH51,3,2)),VALUE(MID($AI51,3,2)))</f>
        <v>19</v>
      </c>
      <c r="I37" s="534"/>
      <c r="J37" s="535"/>
      <c r="K37" s="535"/>
      <c r="L37" s="536"/>
      <c r="M37" s="222"/>
      <c r="N37" s="234">
        <f>IF(Dt_Pemb_R!$C$6="Kanan ke Kiri",VALUE(MID($AH51,5,2)),VALUE(MID($AI51,5,2)))</f>
        <v>18</v>
      </c>
      <c r="O37" s="534"/>
      <c r="P37" s="535"/>
      <c r="Q37" s="535"/>
      <c r="R37" s="536"/>
      <c r="S37" s="222"/>
      <c r="T37" s="234">
        <f>IF(Dt_Pemb_R!$C$6="Kanan ke Kiri",VALUE(MID($AH51,7,2)),VALUE(MID($AI51,7,2)))</f>
        <v>17</v>
      </c>
      <c r="U37" s="534"/>
      <c r="V37" s="535"/>
      <c r="W37" s="535"/>
      <c r="X37" s="536"/>
      <c r="Y37" s="222"/>
      <c r="Z37" s="234">
        <f>IF(Dt_Pemb_R!$C$6="Kanan ke Kiri",VALUE(MID($AH51,9,2)),VALUE(MID($AI51,9,2)))</f>
        <v>16</v>
      </c>
      <c r="AA37" s="534"/>
      <c r="AB37" s="535"/>
      <c r="AC37" s="535"/>
      <c r="AD37" s="536"/>
      <c r="AE37" s="222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37"/>
      <c r="D38" s="538"/>
      <c r="E38" s="538"/>
      <c r="F38" s="539"/>
      <c r="G38" s="222"/>
      <c r="H38" s="209"/>
      <c r="I38" s="537"/>
      <c r="J38" s="538"/>
      <c r="K38" s="538"/>
      <c r="L38" s="539"/>
      <c r="M38" s="222"/>
      <c r="N38" s="209"/>
      <c r="O38" s="537"/>
      <c r="P38" s="538"/>
      <c r="Q38" s="538"/>
      <c r="R38" s="539"/>
      <c r="S38" s="222"/>
      <c r="T38" s="209"/>
      <c r="U38" s="537"/>
      <c r="V38" s="538"/>
      <c r="W38" s="538"/>
      <c r="X38" s="539"/>
      <c r="Y38" s="222"/>
      <c r="Z38" s="209"/>
      <c r="AA38" s="537"/>
      <c r="AB38" s="538"/>
      <c r="AC38" s="538"/>
      <c r="AD38" s="539"/>
      <c r="AE38" s="222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09"/>
      <c r="C39" s="537"/>
      <c r="D39" s="538"/>
      <c r="E39" s="538"/>
      <c r="F39" s="539"/>
      <c r="G39" s="222"/>
      <c r="H39" s="209"/>
      <c r="I39" s="537"/>
      <c r="J39" s="538"/>
      <c r="K39" s="538"/>
      <c r="L39" s="539"/>
      <c r="M39" s="222"/>
      <c r="N39" s="209"/>
      <c r="O39" s="537"/>
      <c r="P39" s="538"/>
      <c r="Q39" s="538"/>
      <c r="R39" s="539"/>
      <c r="S39" s="222"/>
      <c r="T39" s="209"/>
      <c r="U39" s="537"/>
      <c r="V39" s="538"/>
      <c r="W39" s="538"/>
      <c r="X39" s="539"/>
      <c r="Y39" s="222"/>
      <c r="Z39" s="209"/>
      <c r="AA39" s="537"/>
      <c r="AB39" s="538"/>
      <c r="AC39" s="538"/>
      <c r="AD39" s="539"/>
      <c r="AE39" s="222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537"/>
      <c r="D40" s="538"/>
      <c r="E40" s="538"/>
      <c r="F40" s="539"/>
      <c r="G40" s="222"/>
      <c r="H40" s="209"/>
      <c r="I40" s="537"/>
      <c r="J40" s="538"/>
      <c r="K40" s="538"/>
      <c r="L40" s="539"/>
      <c r="M40" s="222"/>
      <c r="N40" s="209"/>
      <c r="O40" s="537"/>
      <c r="P40" s="538"/>
      <c r="Q40" s="538"/>
      <c r="R40" s="539"/>
      <c r="S40" s="222"/>
      <c r="T40" s="209"/>
      <c r="U40" s="537"/>
      <c r="V40" s="538"/>
      <c r="W40" s="538"/>
      <c r="X40" s="539"/>
      <c r="Y40" s="222"/>
      <c r="Z40" s="209"/>
      <c r="AA40" s="537"/>
      <c r="AB40" s="538"/>
      <c r="AC40" s="538"/>
      <c r="AD40" s="539"/>
      <c r="AE40" s="222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537"/>
      <c r="D41" s="538"/>
      <c r="E41" s="538"/>
      <c r="F41" s="539"/>
      <c r="G41" s="222"/>
      <c r="H41" s="209"/>
      <c r="I41" s="537"/>
      <c r="J41" s="538"/>
      <c r="K41" s="538"/>
      <c r="L41" s="539"/>
      <c r="M41" s="222"/>
      <c r="N41" s="209"/>
      <c r="O41" s="537"/>
      <c r="P41" s="538"/>
      <c r="Q41" s="538"/>
      <c r="R41" s="539"/>
      <c r="S41" s="222"/>
      <c r="T41" s="209"/>
      <c r="U41" s="537"/>
      <c r="V41" s="538"/>
      <c r="W41" s="538"/>
      <c r="X41" s="539"/>
      <c r="Y41" s="222"/>
      <c r="Z41" s="209"/>
      <c r="AA41" s="537"/>
      <c r="AB41" s="538"/>
      <c r="AC41" s="538"/>
      <c r="AD41" s="539"/>
      <c r="AE41" s="222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09"/>
      <c r="C42" s="540"/>
      <c r="D42" s="541"/>
      <c r="E42" s="541"/>
      <c r="F42" s="542"/>
      <c r="G42" s="222"/>
      <c r="H42" s="209"/>
      <c r="I42" s="540"/>
      <c r="J42" s="541"/>
      <c r="K42" s="541"/>
      <c r="L42" s="542"/>
      <c r="M42" s="222"/>
      <c r="N42" s="209"/>
      <c r="O42" s="540"/>
      <c r="P42" s="541"/>
      <c r="Q42" s="541"/>
      <c r="R42" s="542"/>
      <c r="S42" s="222"/>
      <c r="T42" s="209"/>
      <c r="U42" s="540"/>
      <c r="V42" s="541"/>
      <c r="W42" s="541"/>
      <c r="X42" s="542"/>
      <c r="Y42" s="222"/>
      <c r="Z42" s="209"/>
      <c r="AA42" s="540"/>
      <c r="AB42" s="541"/>
      <c r="AC42" s="541"/>
      <c r="AD42" s="542"/>
      <c r="AE42" s="222"/>
      <c r="AF42" s="228"/>
      <c r="AG42" s="243"/>
      <c r="AH42" s="242" t="s">
        <v>129</v>
      </c>
      <c r="AI42" s="242" t="s">
        <v>136</v>
      </c>
      <c r="AJ42" s="243"/>
    </row>
    <row r="43" spans="1:36" ht="11.25" customHeight="1" x14ac:dyDescent="0.3">
      <c r="A43" s="85"/>
      <c r="B43" s="543" t="str">
        <f>IF(VLOOKUP(B37,Tabel_P_Ruang,4*$AH$4-1,0)&lt;&gt;0,VLOOKUP(B37,Tabel_P_Ruang,4*$AH$4-1,0),"")</f>
        <v/>
      </c>
      <c r="C43" s="543"/>
      <c r="D43" s="543"/>
      <c r="E43" s="543"/>
      <c r="F43" s="543"/>
      <c r="G43" s="543"/>
      <c r="H43" s="543" t="str">
        <f>IF(VLOOKUP(H37,Tabel_P_Ruang,4*$AH$4-1,0)&lt;&gt;0,VLOOKUP(H37,Tabel_P_Ruang,4*$AH$4-1,0),"")</f>
        <v/>
      </c>
      <c r="I43" s="543"/>
      <c r="J43" s="543"/>
      <c r="K43" s="543"/>
      <c r="L43" s="543"/>
      <c r="M43" s="543"/>
      <c r="N43" s="543" t="str">
        <f>IF(VLOOKUP(N37,Tabel_P_Ruang,4*$AH$4-1,0)&lt;&gt;0,VLOOKUP(N37,Tabel_P_Ruang,4*$AH$4-1,0),"")</f>
        <v/>
      </c>
      <c r="O43" s="543"/>
      <c r="P43" s="543"/>
      <c r="Q43" s="543"/>
      <c r="R43" s="543"/>
      <c r="S43" s="543"/>
      <c r="T43" s="543" t="str">
        <f>IF(VLOOKUP(T37,Tabel_P_Ruang,4*$AH$4-1,0)&lt;&gt;0,VLOOKUP(T37,Tabel_P_Ruang,4*$AH$4-1,0),"")</f>
        <v/>
      </c>
      <c r="U43" s="543"/>
      <c r="V43" s="543"/>
      <c r="W43" s="543"/>
      <c r="X43" s="543"/>
      <c r="Y43" s="543"/>
      <c r="Z43" s="543" t="str">
        <f>IF(VLOOKUP(Z37,Tabel_P_Ruang,4*$AH$4-1,0)&lt;&gt;0,VLOOKUP(Z37,Tabel_P_Ruang,4*$AH$4-1,0),"")</f>
        <v/>
      </c>
      <c r="AA43" s="543"/>
      <c r="AB43" s="543"/>
      <c r="AC43" s="543"/>
      <c r="AD43" s="543"/>
      <c r="AE43" s="543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565" t="str">
        <f>IF(VLOOKUP(B37,Tabel_P_Ruang,4*$AH$4,0)&lt;&gt;0,VLOOKUP(B37,Tabel_P_Ruang,4*$AH$4,0),"")</f>
        <v/>
      </c>
      <c r="C44" s="565"/>
      <c r="D44" s="565"/>
      <c r="E44" s="565"/>
      <c r="F44" s="565"/>
      <c r="G44" s="565"/>
      <c r="H44" s="565" t="str">
        <f>IF(VLOOKUP(H37,Tabel_P_Ruang,4*$AH$4,0)&lt;&gt;0,VLOOKUP(H37,Tabel_P_Ruang,4*$AH$4,0),"")</f>
        <v/>
      </c>
      <c r="I44" s="565"/>
      <c r="J44" s="565"/>
      <c r="K44" s="565"/>
      <c r="L44" s="565"/>
      <c r="M44" s="565"/>
      <c r="N44" s="565" t="str">
        <f>IF(VLOOKUP(N37,Tabel_P_Ruang,4*$AH$4,0)&lt;&gt;0,VLOOKUP(N37,Tabel_P_Ruang,4*$AH$4,0),"")</f>
        <v/>
      </c>
      <c r="O44" s="565"/>
      <c r="P44" s="565"/>
      <c r="Q44" s="565"/>
      <c r="R44" s="565"/>
      <c r="S44" s="565"/>
      <c r="T44" s="565" t="str">
        <f>IF(VLOOKUP(T37,Tabel_P_Ruang,4*$AH$4,0)&lt;&gt;0,VLOOKUP(T37,Tabel_P_Ruang,4*$AH$4,0),"")</f>
        <v/>
      </c>
      <c r="U44" s="565"/>
      <c r="V44" s="565"/>
      <c r="W44" s="565"/>
      <c r="X44" s="565"/>
      <c r="Y44" s="565"/>
      <c r="Z44" s="565" t="str">
        <f>IF(VLOOKUP(Z37,Tabel_P_Ruang,4*$AH$4,0)&lt;&gt;0,VLOOKUP(Z37,Tabel_P_Ruang,4*$AH$4,0),"")</f>
        <v/>
      </c>
      <c r="AA44" s="565"/>
      <c r="AB44" s="565"/>
      <c r="AC44" s="565"/>
      <c r="AD44" s="565"/>
      <c r="AE44" s="565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34">
        <f>IF(Dt_Pemb_R!$C$6="Kanan ke Kiri",VALUE(MID($AH60,1,2)),VALUE(MID($AI60,1,2)))</f>
        <v>21</v>
      </c>
      <c r="C46" s="534"/>
      <c r="D46" s="535"/>
      <c r="E46" s="535"/>
      <c r="F46" s="536"/>
      <c r="G46" s="222"/>
      <c r="H46" s="234">
        <f>IF(Dt_Pemb_R!$C$6="Kanan ke Kiri",VALUE(MID($AH60,3,2)),VALUE(MID($AI60,3,2)))</f>
        <v>22</v>
      </c>
      <c r="I46" s="534"/>
      <c r="J46" s="535"/>
      <c r="K46" s="535"/>
      <c r="L46" s="536"/>
      <c r="M46" s="222"/>
      <c r="N46" s="234">
        <f>IF(Dt_Pemb_R!$C$6="Kanan ke Kiri",VALUE(MID($AH60,5,2)),VALUE(MID($AI60,5,2)))</f>
        <v>23</v>
      </c>
      <c r="O46" s="534"/>
      <c r="P46" s="535"/>
      <c r="Q46" s="535"/>
      <c r="R46" s="536"/>
      <c r="S46" s="222"/>
      <c r="T46" s="234">
        <f>IF(Dt_Pemb_R!$C$6="Kanan ke Kiri",VALUE(MID($AH60,7,2)),VALUE(MID($AI60,7,2)))</f>
        <v>24</v>
      </c>
      <c r="U46" s="534"/>
      <c r="V46" s="535"/>
      <c r="W46" s="535"/>
      <c r="X46" s="536"/>
      <c r="Y46" s="222"/>
      <c r="Z46" s="234">
        <f>IF(Dt_Pemb_R!$C$6="Kanan ke Kiri",VALUE(MID($AH60,9,2)),VALUE(MID($AI60,9,2)))</f>
        <v>25</v>
      </c>
      <c r="AA46" s="534"/>
      <c r="AB46" s="535"/>
      <c r="AC46" s="535"/>
      <c r="AD46" s="536"/>
      <c r="AE46" s="222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537"/>
      <c r="D47" s="538"/>
      <c r="E47" s="538"/>
      <c r="F47" s="539"/>
      <c r="G47" s="222"/>
      <c r="H47" s="209"/>
      <c r="I47" s="537"/>
      <c r="J47" s="538"/>
      <c r="K47" s="538"/>
      <c r="L47" s="539"/>
      <c r="M47" s="222"/>
      <c r="N47" s="209"/>
      <c r="O47" s="537"/>
      <c r="P47" s="538"/>
      <c r="Q47" s="538"/>
      <c r="R47" s="539"/>
      <c r="S47" s="222"/>
      <c r="T47" s="209"/>
      <c r="U47" s="537"/>
      <c r="V47" s="538"/>
      <c r="W47" s="538"/>
      <c r="X47" s="539"/>
      <c r="Y47" s="222"/>
      <c r="Z47" s="209"/>
      <c r="AA47" s="537"/>
      <c r="AB47" s="538"/>
      <c r="AC47" s="538"/>
      <c r="AD47" s="539"/>
      <c r="AE47" s="222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537"/>
      <c r="D48" s="538"/>
      <c r="E48" s="538"/>
      <c r="F48" s="539"/>
      <c r="G48" s="222"/>
      <c r="H48" s="209"/>
      <c r="I48" s="537"/>
      <c r="J48" s="538"/>
      <c r="K48" s="538"/>
      <c r="L48" s="539"/>
      <c r="M48" s="222"/>
      <c r="N48" s="209"/>
      <c r="O48" s="537"/>
      <c r="P48" s="538"/>
      <c r="Q48" s="538"/>
      <c r="R48" s="539"/>
      <c r="S48" s="222"/>
      <c r="T48" s="209"/>
      <c r="U48" s="537"/>
      <c r="V48" s="538"/>
      <c r="W48" s="538"/>
      <c r="X48" s="539"/>
      <c r="Y48" s="222"/>
      <c r="Z48" s="209"/>
      <c r="AA48" s="537"/>
      <c r="AB48" s="538"/>
      <c r="AC48" s="538"/>
      <c r="AD48" s="539"/>
      <c r="AE48" s="222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537"/>
      <c r="D49" s="538"/>
      <c r="E49" s="538"/>
      <c r="F49" s="539"/>
      <c r="G49" s="222"/>
      <c r="H49" s="209"/>
      <c r="I49" s="537"/>
      <c r="J49" s="538"/>
      <c r="K49" s="538"/>
      <c r="L49" s="539"/>
      <c r="M49" s="222"/>
      <c r="N49" s="209"/>
      <c r="O49" s="537"/>
      <c r="P49" s="538"/>
      <c r="Q49" s="538"/>
      <c r="R49" s="539"/>
      <c r="S49" s="222"/>
      <c r="T49" s="209"/>
      <c r="U49" s="537"/>
      <c r="V49" s="538"/>
      <c r="W49" s="538"/>
      <c r="X49" s="539"/>
      <c r="Y49" s="222"/>
      <c r="Z49" s="209"/>
      <c r="AA49" s="537"/>
      <c r="AB49" s="538"/>
      <c r="AC49" s="538"/>
      <c r="AD49" s="539"/>
      <c r="AE49" s="222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537"/>
      <c r="D50" s="538"/>
      <c r="E50" s="538"/>
      <c r="F50" s="539"/>
      <c r="G50" s="222"/>
      <c r="H50" s="209"/>
      <c r="I50" s="537"/>
      <c r="J50" s="538"/>
      <c r="K50" s="538"/>
      <c r="L50" s="539"/>
      <c r="M50" s="222"/>
      <c r="N50" s="209"/>
      <c r="O50" s="537"/>
      <c r="P50" s="538"/>
      <c r="Q50" s="538"/>
      <c r="R50" s="539"/>
      <c r="S50" s="222"/>
      <c r="T50" s="209"/>
      <c r="U50" s="537"/>
      <c r="V50" s="538"/>
      <c r="W50" s="538"/>
      <c r="X50" s="539"/>
      <c r="Y50" s="222"/>
      <c r="Z50" s="209"/>
      <c r="AA50" s="537"/>
      <c r="AB50" s="538"/>
      <c r="AC50" s="538"/>
      <c r="AD50" s="539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540"/>
      <c r="D51" s="541"/>
      <c r="E51" s="541"/>
      <c r="F51" s="542"/>
      <c r="G51" s="222"/>
      <c r="H51" s="209"/>
      <c r="I51" s="540"/>
      <c r="J51" s="541"/>
      <c r="K51" s="541"/>
      <c r="L51" s="542"/>
      <c r="M51" s="222"/>
      <c r="N51" s="209"/>
      <c r="O51" s="540"/>
      <c r="P51" s="541"/>
      <c r="Q51" s="541"/>
      <c r="R51" s="542"/>
      <c r="S51" s="222"/>
      <c r="T51" s="209"/>
      <c r="U51" s="540"/>
      <c r="V51" s="541"/>
      <c r="W51" s="541"/>
      <c r="X51" s="542"/>
      <c r="Y51" s="222"/>
      <c r="Z51" s="209"/>
      <c r="AA51" s="540"/>
      <c r="AB51" s="541"/>
      <c r="AC51" s="541"/>
      <c r="AD51" s="542"/>
      <c r="AE51" s="222"/>
      <c r="AF51" s="228"/>
      <c r="AG51" s="243"/>
      <c r="AH51" s="242" t="s">
        <v>130</v>
      </c>
      <c r="AI51" s="242" t="s">
        <v>137</v>
      </c>
      <c r="AJ51" s="243"/>
    </row>
    <row r="52" spans="1:36" ht="11.25" customHeight="1" x14ac:dyDescent="0.3">
      <c r="A52" s="85"/>
      <c r="B52" s="543" t="str">
        <f>IF(VLOOKUP(B46,Tabel_P_Ruang,4*$AH$4-1,0)&lt;&gt;0,VLOOKUP(B46,Tabel_P_Ruang,4*$AH$4-1,0),"")</f>
        <v/>
      </c>
      <c r="C52" s="543"/>
      <c r="D52" s="543"/>
      <c r="E52" s="543"/>
      <c r="F52" s="543"/>
      <c r="G52" s="543"/>
      <c r="H52" s="543" t="str">
        <f>IF(VLOOKUP(H46,Tabel_P_Ruang,4*$AH$4-1,0)&lt;&gt;0,VLOOKUP(H46,Tabel_P_Ruang,4*$AH$4-1,0),"")</f>
        <v/>
      </c>
      <c r="I52" s="543"/>
      <c r="J52" s="543"/>
      <c r="K52" s="543"/>
      <c r="L52" s="543"/>
      <c r="M52" s="543"/>
      <c r="N52" s="543" t="str">
        <f>IF(VLOOKUP(N46,Tabel_P_Ruang,4*$AH$4-1,0)&lt;&gt;0,VLOOKUP(N46,Tabel_P_Ruang,4*$AH$4-1,0),"")</f>
        <v/>
      </c>
      <c r="O52" s="543"/>
      <c r="P52" s="543"/>
      <c r="Q52" s="543"/>
      <c r="R52" s="543"/>
      <c r="S52" s="543"/>
      <c r="T52" s="543" t="e">
        <f>IF(VLOOKUP(T46,Tabel_P_Ruang,4*$AH$4-1,0)&lt;&gt;0,VLOOKUP(T46,Tabel_P_Ruang,4*$AH$4-1,0),"")</f>
        <v>#N/A</v>
      </c>
      <c r="U52" s="543"/>
      <c r="V52" s="543"/>
      <c r="W52" s="543"/>
      <c r="X52" s="543"/>
      <c r="Y52" s="543"/>
      <c r="Z52" s="543" t="e">
        <f>IF(VLOOKUP(Z46,Tabel_P_Ruang,4*$AH$4-1,0)&lt;&gt;0,VLOOKUP(Z46,Tabel_P_Ruang,4*$AH$4-1,0),"")</f>
        <v>#N/A</v>
      </c>
      <c r="AA52" s="543"/>
      <c r="AB52" s="543"/>
      <c r="AC52" s="543"/>
      <c r="AD52" s="543"/>
      <c r="AE52" s="543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565" t="str">
        <f>IF(VLOOKUP(B46,Tabel_P_Ruang,4*$AH$4,0)&lt;&gt;0,VLOOKUP(B46,Tabel_P_Ruang,4*$AH$4,0),"")</f>
        <v/>
      </c>
      <c r="C53" s="565"/>
      <c r="D53" s="565"/>
      <c r="E53" s="565"/>
      <c r="F53" s="565"/>
      <c r="G53" s="565"/>
      <c r="H53" s="565" t="str">
        <f>IF(VLOOKUP(H46,Tabel_P_Ruang,4*$AH$4,0)&lt;&gt;0,VLOOKUP(H46,Tabel_P_Ruang,4*$AH$4,0),"")</f>
        <v/>
      </c>
      <c r="I53" s="565"/>
      <c r="J53" s="565"/>
      <c r="K53" s="565"/>
      <c r="L53" s="565"/>
      <c r="M53" s="565"/>
      <c r="N53" s="565" t="str">
        <f>IF(VLOOKUP(N46,Tabel_P_Ruang,4*$AH$4,0)&lt;&gt;0,VLOOKUP(N46,Tabel_P_Ruang,4*$AH$4,0),"")</f>
        <v/>
      </c>
      <c r="O53" s="565"/>
      <c r="P53" s="565"/>
      <c r="Q53" s="565"/>
      <c r="R53" s="565"/>
      <c r="S53" s="565"/>
      <c r="T53" s="565" t="e">
        <f>IF(VLOOKUP(T46,Tabel_P_Ruang,4*$AH$4,0)&lt;&gt;0,VLOOKUP(T46,Tabel_P_Ruang,4*$AH$4,0),"")</f>
        <v>#N/A</v>
      </c>
      <c r="U53" s="565"/>
      <c r="V53" s="565"/>
      <c r="W53" s="565"/>
      <c r="X53" s="565"/>
      <c r="Y53" s="565"/>
      <c r="Z53" s="565" t="e">
        <f>IF(VLOOKUP(Z46,Tabel_P_Ruang,4*$AH$4,0)&lt;&gt;0,VLOOKUP(Z46,Tabel_P_Ruang,4*$AH$4,0),"")</f>
        <v>#N/A</v>
      </c>
      <c r="AA53" s="565"/>
      <c r="AB53" s="565"/>
      <c r="AC53" s="565"/>
      <c r="AD53" s="565"/>
      <c r="AE53" s="565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209"/>
      <c r="D54" s="209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09"/>
      <c r="AE54" s="209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34">
        <f>IF(Dt_Pemb_R!$C$6="Kanan ke Kiri",VALUE(MID($AH29,1,2)),VALUE(MID($AI29,1,2)))</f>
        <v>30</v>
      </c>
      <c r="C55" s="534"/>
      <c r="D55" s="535"/>
      <c r="E55" s="535"/>
      <c r="F55" s="536"/>
      <c r="G55" s="222"/>
      <c r="H55" s="234">
        <f>IF(Dt_Pemb_R!$C$6="Kanan ke Kiri",VALUE(MID($AH29,3,2)),VALUE(MID($AI29,3,2)))</f>
        <v>29</v>
      </c>
      <c r="I55" s="534"/>
      <c r="J55" s="535"/>
      <c r="K55" s="535"/>
      <c r="L55" s="536"/>
      <c r="M55" s="222"/>
      <c r="N55" s="234">
        <f>IF(Dt_Pemb_R!$C$6="Kanan ke Kiri",VALUE(MID($AH29,5,2)),VALUE(MID($AI29,5,2)))</f>
        <v>28</v>
      </c>
      <c r="O55" s="534"/>
      <c r="P55" s="535"/>
      <c r="Q55" s="535"/>
      <c r="R55" s="536"/>
      <c r="S55" s="222"/>
      <c r="T55" s="234">
        <f>IF(Dt_Pemb_R!$C$6="Kanan ke Kiri",VALUE(MID($AH29,7,2)),VALUE(MID($AI29,7,2)))</f>
        <v>27</v>
      </c>
      <c r="U55" s="534"/>
      <c r="V55" s="535"/>
      <c r="W55" s="535"/>
      <c r="X55" s="536"/>
      <c r="Y55" s="222"/>
      <c r="Z55" s="234">
        <f>IF(Dt_Pemb_R!$C$6="Kanan ke Kiri",VALUE(MID($AH29,9,2)),VALUE(MID($AI29,9,2)))</f>
        <v>26</v>
      </c>
      <c r="AA55" s="534"/>
      <c r="AB55" s="535"/>
      <c r="AC55" s="535"/>
      <c r="AD55" s="536"/>
      <c r="AE55" s="222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537"/>
      <c r="D56" s="538"/>
      <c r="E56" s="538"/>
      <c r="F56" s="539"/>
      <c r="G56" s="222"/>
      <c r="H56" s="209"/>
      <c r="I56" s="537"/>
      <c r="J56" s="538"/>
      <c r="K56" s="538"/>
      <c r="L56" s="539"/>
      <c r="M56" s="222"/>
      <c r="N56" s="209"/>
      <c r="O56" s="537"/>
      <c r="P56" s="538"/>
      <c r="Q56" s="538"/>
      <c r="R56" s="539"/>
      <c r="S56" s="222"/>
      <c r="T56" s="209"/>
      <c r="U56" s="537"/>
      <c r="V56" s="538"/>
      <c r="W56" s="538"/>
      <c r="X56" s="539"/>
      <c r="Y56" s="222"/>
      <c r="Z56" s="209"/>
      <c r="AA56" s="537"/>
      <c r="AB56" s="538"/>
      <c r="AC56" s="538"/>
      <c r="AD56" s="539"/>
      <c r="AE56" s="222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537"/>
      <c r="D57" s="538"/>
      <c r="E57" s="538"/>
      <c r="F57" s="539"/>
      <c r="G57" s="222"/>
      <c r="H57" s="209"/>
      <c r="I57" s="537"/>
      <c r="J57" s="538"/>
      <c r="K57" s="538"/>
      <c r="L57" s="539"/>
      <c r="M57" s="222"/>
      <c r="N57" s="209"/>
      <c r="O57" s="537"/>
      <c r="P57" s="538"/>
      <c r="Q57" s="538"/>
      <c r="R57" s="539"/>
      <c r="S57" s="222"/>
      <c r="T57" s="209"/>
      <c r="U57" s="537"/>
      <c r="V57" s="538"/>
      <c r="W57" s="538"/>
      <c r="X57" s="539"/>
      <c r="Y57" s="222"/>
      <c r="Z57" s="209"/>
      <c r="AA57" s="537"/>
      <c r="AB57" s="538"/>
      <c r="AC57" s="538"/>
      <c r="AD57" s="539"/>
      <c r="AE57" s="222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09"/>
      <c r="C58" s="537"/>
      <c r="D58" s="538"/>
      <c r="E58" s="538"/>
      <c r="F58" s="539"/>
      <c r="G58" s="222"/>
      <c r="H58" s="209"/>
      <c r="I58" s="537"/>
      <c r="J58" s="538"/>
      <c r="K58" s="538"/>
      <c r="L58" s="539"/>
      <c r="M58" s="222"/>
      <c r="N58" s="209"/>
      <c r="O58" s="537"/>
      <c r="P58" s="538"/>
      <c r="Q58" s="538"/>
      <c r="R58" s="539"/>
      <c r="S58" s="222"/>
      <c r="T58" s="209"/>
      <c r="U58" s="537"/>
      <c r="V58" s="538"/>
      <c r="W58" s="538"/>
      <c r="X58" s="539"/>
      <c r="Y58" s="222"/>
      <c r="Z58" s="209"/>
      <c r="AA58" s="537"/>
      <c r="AB58" s="538"/>
      <c r="AC58" s="538"/>
      <c r="AD58" s="539"/>
      <c r="AE58" s="222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537"/>
      <c r="D59" s="538"/>
      <c r="E59" s="538"/>
      <c r="F59" s="539"/>
      <c r="G59" s="222"/>
      <c r="H59" s="209"/>
      <c r="I59" s="537"/>
      <c r="J59" s="538"/>
      <c r="K59" s="538"/>
      <c r="L59" s="539"/>
      <c r="M59" s="222"/>
      <c r="N59" s="209"/>
      <c r="O59" s="537"/>
      <c r="P59" s="538"/>
      <c r="Q59" s="538"/>
      <c r="R59" s="539"/>
      <c r="S59" s="222"/>
      <c r="T59" s="209"/>
      <c r="U59" s="537"/>
      <c r="V59" s="538"/>
      <c r="W59" s="538"/>
      <c r="X59" s="539"/>
      <c r="Y59" s="222"/>
      <c r="Z59" s="209"/>
      <c r="AA59" s="537"/>
      <c r="AB59" s="538"/>
      <c r="AC59" s="538"/>
      <c r="AD59" s="539"/>
      <c r="AE59" s="222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540"/>
      <c r="D60" s="541"/>
      <c r="E60" s="541"/>
      <c r="F60" s="542"/>
      <c r="G60" s="222"/>
      <c r="H60" s="209"/>
      <c r="I60" s="540"/>
      <c r="J60" s="541"/>
      <c r="K60" s="541"/>
      <c r="L60" s="542"/>
      <c r="M60" s="222"/>
      <c r="N60" s="209"/>
      <c r="O60" s="540"/>
      <c r="P60" s="541"/>
      <c r="Q60" s="541"/>
      <c r="R60" s="542"/>
      <c r="S60" s="222"/>
      <c r="T60" s="209"/>
      <c r="U60" s="540"/>
      <c r="V60" s="541"/>
      <c r="W60" s="541"/>
      <c r="X60" s="542"/>
      <c r="Y60" s="222"/>
      <c r="Z60" s="209"/>
      <c r="AA60" s="540"/>
      <c r="AB60" s="541"/>
      <c r="AC60" s="541"/>
      <c r="AD60" s="542"/>
      <c r="AE60" s="222"/>
      <c r="AF60" s="228"/>
      <c r="AG60" s="243"/>
      <c r="AH60" s="242" t="s">
        <v>131</v>
      </c>
      <c r="AI60" s="242" t="s">
        <v>138</v>
      </c>
      <c r="AJ60" s="243"/>
    </row>
    <row r="61" spans="1:36" ht="11.25" customHeight="1" x14ac:dyDescent="0.3">
      <c r="A61" s="85"/>
      <c r="B61" s="543" t="e">
        <f>IF(VLOOKUP(B55,Tabel_P_Ruang,4*$AH$4-1,0)&lt;&gt;0,VLOOKUP(B55,Tabel_P_Ruang,4*$AH$4-1,0),"")</f>
        <v>#N/A</v>
      </c>
      <c r="C61" s="543"/>
      <c r="D61" s="543"/>
      <c r="E61" s="543"/>
      <c r="F61" s="543"/>
      <c r="G61" s="543"/>
      <c r="H61" s="543" t="e">
        <f>IF(VLOOKUP(H55,Tabel_P_Ruang,4*$AH$4-1,0)&lt;&gt;0,VLOOKUP(H55,Tabel_P_Ruang,4*$AH$4-1,0),"")</f>
        <v>#N/A</v>
      </c>
      <c r="I61" s="543"/>
      <c r="J61" s="543"/>
      <c r="K61" s="543"/>
      <c r="L61" s="543"/>
      <c r="M61" s="543"/>
      <c r="N61" s="543" t="e">
        <f>IF(VLOOKUP(N55,Tabel_P_Ruang,4*$AH$4-1,0)&lt;&gt;0,VLOOKUP(N55,Tabel_P_Ruang,4*$AH$4-1,0),"")</f>
        <v>#N/A</v>
      </c>
      <c r="O61" s="543"/>
      <c r="P61" s="543"/>
      <c r="Q61" s="543"/>
      <c r="R61" s="543"/>
      <c r="S61" s="543"/>
      <c r="T61" s="543" t="e">
        <f>IF(VLOOKUP(T55,Tabel_P_Ruang,4*$AH$4-1,0)&lt;&gt;0,VLOOKUP(T55,Tabel_P_Ruang,4*$AH$4-1,0),"")</f>
        <v>#N/A</v>
      </c>
      <c r="U61" s="543"/>
      <c r="V61" s="543"/>
      <c r="W61" s="543"/>
      <c r="X61" s="543"/>
      <c r="Y61" s="543"/>
      <c r="Z61" s="543" t="e">
        <f>IF(VLOOKUP(Z55,Tabel_P_Ruang,4*$AH$4-1,0)&lt;&gt;0,VLOOKUP(Z55,Tabel_P_Ruang,4*$AH$4-1,0),"")</f>
        <v>#N/A</v>
      </c>
      <c r="AA61" s="543"/>
      <c r="AB61" s="543"/>
      <c r="AC61" s="543"/>
      <c r="AD61" s="543"/>
      <c r="AE61" s="543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565" t="e">
        <f>IF(VLOOKUP(B55,Tabel_P_Ruang,4*$AH$4,0)&lt;&gt;0,VLOOKUP(B55,Tabel_P_Ruang,4*$AH$4,0),"")</f>
        <v>#N/A</v>
      </c>
      <c r="C62" s="565"/>
      <c r="D62" s="565"/>
      <c r="E62" s="565"/>
      <c r="F62" s="565"/>
      <c r="G62" s="565"/>
      <c r="H62" s="565" t="e">
        <f>IF(VLOOKUP(H55,Tabel_P_Ruang,4*$AH$4,0)&lt;&gt;0,VLOOKUP(H55,Tabel_P_Ruang,4*$AH$4,0),"")</f>
        <v>#N/A</v>
      </c>
      <c r="I62" s="565"/>
      <c r="J62" s="565"/>
      <c r="K62" s="565"/>
      <c r="L62" s="565"/>
      <c r="M62" s="565"/>
      <c r="N62" s="565" t="e">
        <f>IF(VLOOKUP(N55,Tabel_P_Ruang,4*$AH$4,0)&lt;&gt;0,VLOOKUP(N55,Tabel_P_Ruang,4*$AH$4,0),"")</f>
        <v>#N/A</v>
      </c>
      <c r="O62" s="565"/>
      <c r="P62" s="565"/>
      <c r="Q62" s="565"/>
      <c r="R62" s="565"/>
      <c r="S62" s="565"/>
      <c r="T62" s="565" t="e">
        <f>IF(VLOOKUP(T55,Tabel_P_Ruang,4*$AH$4,0)&lt;&gt;0,VLOOKUP(T55,Tabel_P_Ruang,4*$AH$4,0),"")</f>
        <v>#N/A</v>
      </c>
      <c r="U62" s="565"/>
      <c r="V62" s="565"/>
      <c r="W62" s="565"/>
      <c r="X62" s="565"/>
      <c r="Y62" s="565"/>
      <c r="Z62" s="565" t="e">
        <f>IF(VLOOKUP(Z55,Tabel_P_Ruang,4*$AH$4,0)&lt;&gt;0,VLOOKUP(Z55,Tabel_P_Ruang,4*$AH$4,0),"")</f>
        <v>#N/A</v>
      </c>
      <c r="AA62" s="565"/>
      <c r="AB62" s="565"/>
      <c r="AC62" s="565"/>
      <c r="AD62" s="565"/>
      <c r="AE62" s="565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9"/>
      <c r="AA63" s="209"/>
      <c r="AB63" s="209"/>
      <c r="AC63" s="209"/>
      <c r="AD63" s="209"/>
      <c r="AE63" s="209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94">
    <mergeCell ref="B62:G62"/>
    <mergeCell ref="H62:M62"/>
    <mergeCell ref="N62:S62"/>
    <mergeCell ref="T62:Y62"/>
    <mergeCell ref="Z62:AE62"/>
    <mergeCell ref="C55:F60"/>
    <mergeCell ref="I55:L60"/>
    <mergeCell ref="O55:R60"/>
    <mergeCell ref="U55:X60"/>
    <mergeCell ref="AA55:AD60"/>
    <mergeCell ref="B61:G61"/>
    <mergeCell ref="H61:M61"/>
    <mergeCell ref="N61:S61"/>
    <mergeCell ref="T61:Y61"/>
    <mergeCell ref="Z61:AE61"/>
    <mergeCell ref="B52:G52"/>
    <mergeCell ref="H52:M52"/>
    <mergeCell ref="N52:S52"/>
    <mergeCell ref="T52:Y52"/>
    <mergeCell ref="Z52:AE52"/>
    <mergeCell ref="B53:G53"/>
    <mergeCell ref="H53:M53"/>
    <mergeCell ref="N53:S53"/>
    <mergeCell ref="T53:Y53"/>
    <mergeCell ref="Z53:AE53"/>
    <mergeCell ref="B44:G44"/>
    <mergeCell ref="H44:M44"/>
    <mergeCell ref="N44:S44"/>
    <mergeCell ref="T44:Y44"/>
    <mergeCell ref="Z44:AE44"/>
    <mergeCell ref="C46:F51"/>
    <mergeCell ref="I46:L51"/>
    <mergeCell ref="O46:R51"/>
    <mergeCell ref="U46:X51"/>
    <mergeCell ref="AA46:AD51"/>
    <mergeCell ref="C37:F42"/>
    <mergeCell ref="I37:L42"/>
    <mergeCell ref="O37:R42"/>
    <mergeCell ref="U37:X42"/>
    <mergeCell ref="AA37:AD42"/>
    <mergeCell ref="B43:G43"/>
    <mergeCell ref="H43:M43"/>
    <mergeCell ref="N43:S43"/>
    <mergeCell ref="T43:Y43"/>
    <mergeCell ref="Z43:AE43"/>
    <mergeCell ref="B34:G34"/>
    <mergeCell ref="H34:M34"/>
    <mergeCell ref="N34:S34"/>
    <mergeCell ref="T34:Y34"/>
    <mergeCell ref="Z34:AE34"/>
    <mergeCell ref="B35:G35"/>
    <mergeCell ref="H35:M35"/>
    <mergeCell ref="N35:S35"/>
    <mergeCell ref="T35:Y35"/>
    <mergeCell ref="Z35:AE35"/>
    <mergeCell ref="B26:G26"/>
    <mergeCell ref="H26:M26"/>
    <mergeCell ref="N26:S26"/>
    <mergeCell ref="T26:Y26"/>
    <mergeCell ref="Z26:AE26"/>
    <mergeCell ref="C28:F33"/>
    <mergeCell ref="I28:L33"/>
    <mergeCell ref="O28:R33"/>
    <mergeCell ref="U28:X33"/>
    <mergeCell ref="AA28:AD33"/>
    <mergeCell ref="C19:F24"/>
    <mergeCell ref="I19:L24"/>
    <mergeCell ref="O19:R24"/>
    <mergeCell ref="U19:X24"/>
    <mergeCell ref="AA19:AD24"/>
    <mergeCell ref="B25:G25"/>
    <mergeCell ref="H25:M25"/>
    <mergeCell ref="N25:S25"/>
    <mergeCell ref="T25:Y25"/>
    <mergeCell ref="Z25:AE25"/>
    <mergeCell ref="H17:M17"/>
    <mergeCell ref="N17:S17"/>
    <mergeCell ref="T17:Y17"/>
    <mergeCell ref="Z17:AE17"/>
    <mergeCell ref="B17:G17"/>
    <mergeCell ref="A1:AF1"/>
    <mergeCell ref="A2:AF2"/>
    <mergeCell ref="AH4:AH7"/>
    <mergeCell ref="N6:S8"/>
    <mergeCell ref="B16:G16"/>
    <mergeCell ref="C10:F15"/>
    <mergeCell ref="H16:M16"/>
    <mergeCell ref="N16:S16"/>
    <mergeCell ref="T16:Y16"/>
    <mergeCell ref="Z16:AE16"/>
    <mergeCell ref="AA10:AD15"/>
    <mergeCell ref="U10:X15"/>
    <mergeCell ref="O10:R15"/>
    <mergeCell ref="I10:L15"/>
  </mergeCells>
  <printOptions horizontalCentered="1"/>
  <pageMargins left="0.39370078740157483" right="0.39370078740157483" top="0.39370078740157483" bottom="0.39370078740157483" header="0.31496062992125984" footer="0.31496062992125984"/>
  <pageSetup paperSize="10000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1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39" hidden="1"/>
  </cols>
  <sheetData>
    <row r="1" spans="1:36" s="206" customFormat="1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s="206" customFormat="1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s="206" customFormat="1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s="206" customFormat="1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s="206" customFormat="1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s="206" customFormat="1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s="206" customFormat="1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s="206" customFormat="1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s="206" customFormat="1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s="206" customFormat="1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5"/>
      <c r="F10" s="536"/>
      <c r="G10" s="222"/>
      <c r="H10" s="234">
        <f>IF(Dt_Pemb_R!$C$6="Kanan ke Kiri",VALUE(MID($AH24,3,2)),VALUE(MID($AI24,3,2)))</f>
        <v>2</v>
      </c>
      <c r="I10" s="534"/>
      <c r="J10" s="535"/>
      <c r="K10" s="535"/>
      <c r="L10" s="536"/>
      <c r="M10" s="222"/>
      <c r="N10" s="234">
        <f>IF(Dt_Pemb_R!$C$6="Kanan ke Kiri",VALUE(MID($AH24,5,2)),VALUE(MID($AI24,5,2)))</f>
        <v>3</v>
      </c>
      <c r="O10" s="534"/>
      <c r="P10" s="535"/>
      <c r="Q10" s="535"/>
      <c r="R10" s="536"/>
      <c r="S10" s="222"/>
      <c r="T10" s="234">
        <f>IF(Dt_Pemb_R!$C$6="Kanan ke Kiri",VALUE(MID($AH24,7,2)),VALUE(MID($AI24,7,2)))</f>
        <v>4</v>
      </c>
      <c r="U10" s="534"/>
      <c r="V10" s="535"/>
      <c r="W10" s="535"/>
      <c r="X10" s="536"/>
      <c r="Y10" s="222"/>
      <c r="Z10" s="234">
        <f>IF(Dt_Pemb_R!$C$6="Kanan ke Kiri",VALUE(MID($AH24,9,2)),VALUE(MID($AI24,9,2)))</f>
        <v>5</v>
      </c>
      <c r="AA10" s="534"/>
      <c r="AB10" s="535"/>
      <c r="AC10" s="535"/>
      <c r="AD10" s="536"/>
      <c r="AE10" s="222"/>
      <c r="AF10" s="228"/>
      <c r="AG10" s="68"/>
      <c r="AH10" s="68"/>
      <c r="AI10" s="68"/>
      <c r="AJ10" s="68"/>
    </row>
    <row r="11" spans="1:36" s="206" customFormat="1" ht="11.25" customHeight="1" x14ac:dyDescent="0.3">
      <c r="A11" s="85"/>
      <c r="B11" s="209"/>
      <c r="C11" s="537"/>
      <c r="D11" s="538"/>
      <c r="E11" s="538"/>
      <c r="F11" s="539"/>
      <c r="G11" s="222"/>
      <c r="H11" s="209"/>
      <c r="I11" s="537"/>
      <c r="J11" s="538"/>
      <c r="K11" s="538"/>
      <c r="L11" s="539"/>
      <c r="M11" s="222"/>
      <c r="N11" s="209"/>
      <c r="O11" s="537"/>
      <c r="P11" s="538"/>
      <c r="Q11" s="538"/>
      <c r="R11" s="539"/>
      <c r="S11" s="222"/>
      <c r="T11" s="209"/>
      <c r="U11" s="537"/>
      <c r="V11" s="538"/>
      <c r="W11" s="538"/>
      <c r="X11" s="539"/>
      <c r="Y11" s="222"/>
      <c r="Z11" s="209"/>
      <c r="AA11" s="537"/>
      <c r="AB11" s="538"/>
      <c r="AC11" s="538"/>
      <c r="AD11" s="539"/>
      <c r="AE11" s="222"/>
      <c r="AF11" s="228"/>
      <c r="AG11" s="68"/>
      <c r="AH11" s="68"/>
      <c r="AI11" s="68"/>
      <c r="AJ11" s="68"/>
    </row>
    <row r="12" spans="1:36" s="206" customFormat="1" ht="11.25" customHeight="1" x14ac:dyDescent="0.3">
      <c r="A12" s="85"/>
      <c r="B12" s="209"/>
      <c r="C12" s="537"/>
      <c r="D12" s="538"/>
      <c r="E12" s="538"/>
      <c r="F12" s="539"/>
      <c r="G12" s="222"/>
      <c r="H12" s="209"/>
      <c r="I12" s="537"/>
      <c r="J12" s="538"/>
      <c r="K12" s="538"/>
      <c r="L12" s="539"/>
      <c r="M12" s="222"/>
      <c r="N12" s="209"/>
      <c r="O12" s="537"/>
      <c r="P12" s="538"/>
      <c r="Q12" s="538"/>
      <c r="R12" s="539"/>
      <c r="S12" s="222"/>
      <c r="T12" s="209"/>
      <c r="U12" s="537"/>
      <c r="V12" s="538"/>
      <c r="W12" s="538"/>
      <c r="X12" s="539"/>
      <c r="Y12" s="222"/>
      <c r="Z12" s="209"/>
      <c r="AA12" s="537"/>
      <c r="AB12" s="538"/>
      <c r="AC12" s="538"/>
      <c r="AD12" s="539"/>
      <c r="AE12" s="222"/>
      <c r="AF12" s="228"/>
      <c r="AG12" s="68"/>
      <c r="AH12" s="68"/>
      <c r="AI12" s="68"/>
      <c r="AJ12" s="68"/>
    </row>
    <row r="13" spans="1:36" s="206" customFormat="1" ht="11.25" customHeight="1" x14ac:dyDescent="0.3">
      <c r="A13" s="85"/>
      <c r="B13" s="209"/>
      <c r="C13" s="537"/>
      <c r="D13" s="538"/>
      <c r="E13" s="538"/>
      <c r="F13" s="539"/>
      <c r="G13" s="222"/>
      <c r="H13" s="209"/>
      <c r="I13" s="537"/>
      <c r="J13" s="538"/>
      <c r="K13" s="538"/>
      <c r="L13" s="539"/>
      <c r="M13" s="222"/>
      <c r="N13" s="209"/>
      <c r="O13" s="537"/>
      <c r="P13" s="538"/>
      <c r="Q13" s="538"/>
      <c r="R13" s="539"/>
      <c r="S13" s="222"/>
      <c r="T13" s="209"/>
      <c r="U13" s="537"/>
      <c r="V13" s="538"/>
      <c r="W13" s="538"/>
      <c r="X13" s="539"/>
      <c r="Y13" s="222"/>
      <c r="Z13" s="209"/>
      <c r="AA13" s="537"/>
      <c r="AB13" s="538"/>
      <c r="AC13" s="538"/>
      <c r="AD13" s="539"/>
      <c r="AE13" s="222"/>
      <c r="AF13" s="228"/>
      <c r="AG13" s="68"/>
      <c r="AH13" s="68"/>
      <c r="AI13" s="68"/>
      <c r="AJ13" s="68"/>
    </row>
    <row r="14" spans="1:36" s="206" customFormat="1" ht="11.25" customHeight="1" x14ac:dyDescent="0.3">
      <c r="A14" s="85"/>
      <c r="B14" s="209"/>
      <c r="C14" s="540"/>
      <c r="D14" s="541"/>
      <c r="E14" s="541"/>
      <c r="F14" s="542"/>
      <c r="G14" s="222"/>
      <c r="H14" s="209"/>
      <c r="I14" s="540"/>
      <c r="J14" s="541"/>
      <c r="K14" s="541"/>
      <c r="L14" s="542"/>
      <c r="M14" s="222"/>
      <c r="N14" s="68"/>
      <c r="O14" s="540"/>
      <c r="P14" s="541"/>
      <c r="Q14" s="541"/>
      <c r="R14" s="542"/>
      <c r="S14" s="68"/>
      <c r="T14" s="209"/>
      <c r="U14" s="540"/>
      <c r="V14" s="541"/>
      <c r="W14" s="541"/>
      <c r="X14" s="542"/>
      <c r="Y14" s="222"/>
      <c r="Z14" s="209"/>
      <c r="AA14" s="540"/>
      <c r="AB14" s="541"/>
      <c r="AC14" s="541"/>
      <c r="AD14" s="542"/>
      <c r="AE14" s="222"/>
      <c r="AF14" s="228"/>
      <c r="AG14" s="68"/>
      <c r="AH14" s="68"/>
      <c r="AI14" s="68"/>
      <c r="AJ14" s="68"/>
    </row>
    <row r="15" spans="1:36" s="206" customFormat="1" ht="11.25" customHeight="1" x14ac:dyDescent="0.3">
      <c r="A15" s="85"/>
      <c r="B15" s="543" t="str">
        <f>IF(VLOOKUP(B10,Tabel_P_Ruang,4*$AH$4-1,0)&lt;&gt;0,VLOOKUP(B10,Tabel_P_Ruang,4*$AH$4-1,0),"")</f>
        <v>20</v>
      </c>
      <c r="C15" s="543"/>
      <c r="D15" s="543"/>
      <c r="E15" s="543"/>
      <c r="F15" s="543"/>
      <c r="G15" s="543"/>
      <c r="H15" s="543" t="str">
        <f>IF(VLOOKUP(H10,Tabel_P_Ruang,4*$AH$4-1,0)&lt;&gt;0,VLOOKUP(H10,Tabel_P_Ruang,4*$AH$4-1,0),"")</f>
        <v>10</v>
      </c>
      <c r="I15" s="543"/>
      <c r="J15" s="543"/>
      <c r="K15" s="543"/>
      <c r="L15" s="543"/>
      <c r="M15" s="543"/>
      <c r="N15" s="543" t="str">
        <f>IF(VLOOKUP(N10,Tabel_P_Ruang,4*$AH$4-1,0)&lt;&gt;0,VLOOKUP(N10,Tabel_P_Ruang,4*$AH$4-1,0),"")</f>
        <v>21</v>
      </c>
      <c r="O15" s="543"/>
      <c r="P15" s="543"/>
      <c r="Q15" s="543"/>
      <c r="R15" s="543"/>
      <c r="S15" s="543"/>
      <c r="T15" s="543" t="str">
        <f>IF(VLOOKUP(T10,Tabel_P_Ruang,4*$AH$4-1,0)&lt;&gt;0,VLOOKUP(T10,Tabel_P_Ruang,4*$AH$4-1,0),"")</f>
        <v>6</v>
      </c>
      <c r="U15" s="543"/>
      <c r="V15" s="543"/>
      <c r="W15" s="543"/>
      <c r="X15" s="543"/>
      <c r="Y15" s="543"/>
      <c r="Z15" s="543" t="str">
        <f>IF(VLOOKUP(Z10,Tabel_P_Ruang,4*$AH$4-1,0)&lt;&gt;0,VLOOKUP(Z10,Tabel_P_Ruang,4*$AH$4-1,0),"")</f>
        <v>22</v>
      </c>
      <c r="AA15" s="543"/>
      <c r="AB15" s="543"/>
      <c r="AC15" s="543"/>
      <c r="AD15" s="543"/>
      <c r="AE15" s="543"/>
      <c r="AF15" s="228"/>
      <c r="AG15" s="68"/>
      <c r="AH15" s="68"/>
      <c r="AI15" s="68"/>
      <c r="AJ15" s="68"/>
    </row>
    <row r="16" spans="1:36" s="206" customFormat="1" ht="11.25" customHeight="1" x14ac:dyDescent="0.3">
      <c r="A16" s="85"/>
      <c r="B16" s="565" t="str">
        <f>IF(VLOOKUP(B10,Tabel_P_Ruang,4*$AH$4,0)&lt;&gt;0,VLOOKUP(B10,Tabel_P_Ruang,4*$AH$4,0),"")</f>
        <v>KHAIRUL SALEH</v>
      </c>
      <c r="C16" s="565"/>
      <c r="D16" s="565"/>
      <c r="E16" s="565"/>
      <c r="F16" s="565"/>
      <c r="G16" s="565"/>
      <c r="H16" s="565" t="str">
        <f>IF(VLOOKUP(H10,Tabel_P_Ruang,4*$AH$4,0)&lt;&gt;0,VLOOKUP(H10,Tabel_P_Ruang,4*$AH$4,0),"")</f>
        <v>RIFKA AQILAH ZAHRA</v>
      </c>
      <c r="I16" s="565"/>
      <c r="J16" s="565"/>
      <c r="K16" s="565"/>
      <c r="L16" s="565"/>
      <c r="M16" s="565"/>
      <c r="N16" s="565" t="str">
        <f>IF(VLOOKUP(N10,Tabel_P_Ruang,4*$AH$4,0)&lt;&gt;0,VLOOKUP(N10,Tabel_P_Ruang,4*$AH$4,0),"")</f>
        <v>M. ALBI FACHRIAN</v>
      </c>
      <c r="O16" s="565"/>
      <c r="P16" s="565"/>
      <c r="Q16" s="565"/>
      <c r="R16" s="565"/>
      <c r="S16" s="565"/>
      <c r="T16" s="565" t="str">
        <f>IF(VLOOKUP(T10,Tabel_P_Ruang,4*$AH$4,0)&lt;&gt;0,VLOOKUP(T10,Tabel_P_Ruang,4*$AH$4,0),"")</f>
        <v>DZAKI RAMADHAN</v>
      </c>
      <c r="U16" s="565"/>
      <c r="V16" s="565"/>
      <c r="W16" s="565"/>
      <c r="X16" s="565"/>
      <c r="Y16" s="565"/>
      <c r="Z16" s="565" t="str">
        <f>IF(VLOOKUP(Z10,Tabel_P_Ruang,4*$AH$4,0)&lt;&gt;0,VLOOKUP(Z10,Tabel_P_Ruang,4*$AH$4,0),"")</f>
        <v>M. FAQIH AL-GHIFARI</v>
      </c>
      <c r="AA16" s="565"/>
      <c r="AB16" s="565"/>
      <c r="AC16" s="565"/>
      <c r="AD16" s="565"/>
      <c r="AE16" s="565"/>
      <c r="AF16" s="228"/>
      <c r="AG16" s="68"/>
      <c r="AH16" s="68"/>
      <c r="AI16" s="68"/>
      <c r="AJ16" s="68"/>
    </row>
    <row r="17" spans="1:36" s="206" customFormat="1" ht="11.25" customHeight="1" x14ac:dyDescent="0.3">
      <c r="A17" s="85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228"/>
      <c r="AG17" s="210"/>
      <c r="AH17" s="104"/>
      <c r="AI17" s="104"/>
      <c r="AJ17" s="104"/>
    </row>
    <row r="18" spans="1:36" s="206" customFormat="1" ht="11.25" customHeight="1" x14ac:dyDescent="0.3">
      <c r="A18" s="85"/>
      <c r="B18" s="234">
        <f>IF(Dt_Pemb_R!$C$6="Kanan ke Kiri",VALUE(MID($AH32,1,2)),VALUE(MID($AI32,1,2)))</f>
        <v>10</v>
      </c>
      <c r="C18" s="534"/>
      <c r="D18" s="535"/>
      <c r="E18" s="535"/>
      <c r="F18" s="536"/>
      <c r="G18" s="222"/>
      <c r="H18" s="234">
        <f>IF(Dt_Pemb_R!$C$6="Kanan ke Kiri",VALUE(MID($AH32,3,2)),VALUE(MID($AI32,3,2)))</f>
        <v>9</v>
      </c>
      <c r="I18" s="534"/>
      <c r="J18" s="535"/>
      <c r="K18" s="535"/>
      <c r="L18" s="536"/>
      <c r="M18" s="222"/>
      <c r="N18" s="234">
        <f>IF(Dt_Pemb_R!$C$6="Kanan ke Kiri",VALUE(MID($AH32,5,2)),VALUE(MID($AI32,5,2)))</f>
        <v>8</v>
      </c>
      <c r="O18" s="534"/>
      <c r="P18" s="535"/>
      <c r="Q18" s="535"/>
      <c r="R18" s="536"/>
      <c r="S18" s="222"/>
      <c r="T18" s="234">
        <f>IF(Dt_Pemb_R!$C$6="Kanan ke Kiri",VALUE(MID($AH32,7,2)),VALUE(MID($AI32,7,2)))</f>
        <v>7</v>
      </c>
      <c r="U18" s="534"/>
      <c r="V18" s="535"/>
      <c r="W18" s="535"/>
      <c r="X18" s="536"/>
      <c r="Y18" s="222"/>
      <c r="Z18" s="234">
        <f>IF(Dt_Pemb_R!$C$6="Kanan ke Kiri",VALUE(MID($AH32,9,2)),VALUE(MID($AI32,9,2)))</f>
        <v>6</v>
      </c>
      <c r="AA18" s="534"/>
      <c r="AB18" s="535"/>
      <c r="AC18" s="535"/>
      <c r="AD18" s="536"/>
      <c r="AE18" s="222"/>
      <c r="AF18" s="228"/>
      <c r="AG18" s="68"/>
      <c r="AH18" s="68"/>
      <c r="AI18" s="68"/>
      <c r="AJ18" s="68"/>
    </row>
    <row r="19" spans="1:36" s="206" customFormat="1" ht="11.25" customHeight="1" x14ac:dyDescent="0.3">
      <c r="A19" s="85"/>
      <c r="B19" s="209"/>
      <c r="C19" s="537"/>
      <c r="D19" s="538"/>
      <c r="E19" s="538"/>
      <c r="F19" s="539"/>
      <c r="G19" s="222"/>
      <c r="H19" s="209"/>
      <c r="I19" s="537"/>
      <c r="J19" s="538"/>
      <c r="K19" s="538"/>
      <c r="L19" s="539"/>
      <c r="M19" s="222"/>
      <c r="N19" s="209"/>
      <c r="O19" s="537"/>
      <c r="P19" s="538"/>
      <c r="Q19" s="538"/>
      <c r="R19" s="539"/>
      <c r="S19" s="222"/>
      <c r="T19" s="209"/>
      <c r="U19" s="537"/>
      <c r="V19" s="538"/>
      <c r="W19" s="538"/>
      <c r="X19" s="539"/>
      <c r="Y19" s="222"/>
      <c r="Z19" s="209"/>
      <c r="AA19" s="537"/>
      <c r="AB19" s="538"/>
      <c r="AC19" s="538"/>
      <c r="AD19" s="539"/>
      <c r="AE19" s="222"/>
      <c r="AF19" s="228"/>
      <c r="AG19" s="68"/>
      <c r="AH19" s="68"/>
      <c r="AI19" s="68"/>
      <c r="AJ19" s="68"/>
    </row>
    <row r="20" spans="1:36" s="206" customFormat="1" ht="11.25" customHeight="1" x14ac:dyDescent="0.3">
      <c r="A20" s="85"/>
      <c r="B20" s="209"/>
      <c r="C20" s="537"/>
      <c r="D20" s="538"/>
      <c r="E20" s="538"/>
      <c r="F20" s="539"/>
      <c r="G20" s="222"/>
      <c r="H20" s="209"/>
      <c r="I20" s="537"/>
      <c r="J20" s="538"/>
      <c r="K20" s="538"/>
      <c r="L20" s="539"/>
      <c r="M20" s="222"/>
      <c r="N20" s="209"/>
      <c r="O20" s="537"/>
      <c r="P20" s="538"/>
      <c r="Q20" s="538"/>
      <c r="R20" s="539"/>
      <c r="S20" s="222"/>
      <c r="T20" s="209"/>
      <c r="U20" s="537"/>
      <c r="V20" s="538"/>
      <c r="W20" s="538"/>
      <c r="X20" s="539"/>
      <c r="Y20" s="222"/>
      <c r="Z20" s="209"/>
      <c r="AA20" s="537"/>
      <c r="AB20" s="538"/>
      <c r="AC20" s="538"/>
      <c r="AD20" s="539"/>
      <c r="AE20" s="222"/>
      <c r="AF20" s="228"/>
      <c r="AG20" s="68"/>
      <c r="AH20" s="68"/>
      <c r="AI20" s="68"/>
      <c r="AJ20" s="68"/>
    </row>
    <row r="21" spans="1:36" s="206" customFormat="1" ht="11.25" customHeight="1" x14ac:dyDescent="0.3">
      <c r="A21" s="85"/>
      <c r="B21" s="209"/>
      <c r="C21" s="537"/>
      <c r="D21" s="538"/>
      <c r="E21" s="538"/>
      <c r="F21" s="539"/>
      <c r="G21" s="222"/>
      <c r="H21" s="209"/>
      <c r="I21" s="537"/>
      <c r="J21" s="538"/>
      <c r="K21" s="538"/>
      <c r="L21" s="539"/>
      <c r="M21" s="222"/>
      <c r="N21" s="209"/>
      <c r="O21" s="537"/>
      <c r="P21" s="538"/>
      <c r="Q21" s="538"/>
      <c r="R21" s="539"/>
      <c r="S21" s="222"/>
      <c r="T21" s="209"/>
      <c r="U21" s="537"/>
      <c r="V21" s="538"/>
      <c r="W21" s="538"/>
      <c r="X21" s="539"/>
      <c r="Y21" s="222"/>
      <c r="Z21" s="209"/>
      <c r="AA21" s="537"/>
      <c r="AB21" s="538"/>
      <c r="AC21" s="538"/>
      <c r="AD21" s="539"/>
      <c r="AE21" s="222"/>
      <c r="AF21" s="228"/>
      <c r="AG21" s="68"/>
      <c r="AH21" s="68"/>
      <c r="AI21" s="68"/>
      <c r="AJ21" s="68"/>
    </row>
    <row r="22" spans="1:36" s="206" customFormat="1" ht="11.25" customHeight="1" x14ac:dyDescent="0.3">
      <c r="A22" s="85"/>
      <c r="B22" s="209"/>
      <c r="C22" s="540"/>
      <c r="D22" s="541"/>
      <c r="E22" s="541"/>
      <c r="F22" s="542"/>
      <c r="G22" s="222"/>
      <c r="H22" s="209"/>
      <c r="I22" s="540"/>
      <c r="J22" s="541"/>
      <c r="K22" s="541"/>
      <c r="L22" s="542"/>
      <c r="M22" s="222"/>
      <c r="N22" s="68"/>
      <c r="O22" s="540"/>
      <c r="P22" s="541"/>
      <c r="Q22" s="541"/>
      <c r="R22" s="542"/>
      <c r="S22" s="68"/>
      <c r="T22" s="209"/>
      <c r="U22" s="540"/>
      <c r="V22" s="541"/>
      <c r="W22" s="541"/>
      <c r="X22" s="542"/>
      <c r="Y22" s="222"/>
      <c r="Z22" s="209"/>
      <c r="AA22" s="540"/>
      <c r="AB22" s="541"/>
      <c r="AC22" s="541"/>
      <c r="AD22" s="542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543" t="str">
        <f>IF(VLOOKUP(B18,Tabel_P_Ruang,4*$AH$4-1,0)&lt;&gt;0,VLOOKUP(B18,Tabel_P_Ruang,4*$AH$4-1,0),"")</f>
        <v>29</v>
      </c>
      <c r="C23" s="543"/>
      <c r="D23" s="543"/>
      <c r="E23" s="543"/>
      <c r="F23" s="543"/>
      <c r="G23" s="543"/>
      <c r="H23" s="543" t="str">
        <f>IF(VLOOKUP(H18,Tabel_P_Ruang,4*$AH$4-1,0)&lt;&gt;0,VLOOKUP(H18,Tabel_P_Ruang,4*$AH$4-1,0),"")</f>
        <v>19</v>
      </c>
      <c r="I23" s="543"/>
      <c r="J23" s="543"/>
      <c r="K23" s="543"/>
      <c r="L23" s="543"/>
      <c r="M23" s="543"/>
      <c r="N23" s="543" t="str">
        <f>IF(VLOOKUP(N18,Tabel_P_Ruang,4*$AH$4-1,0)&lt;&gt;0,VLOOKUP(N18,Tabel_P_Ruang,4*$AH$4-1,0),"")</f>
        <v>3</v>
      </c>
      <c r="O23" s="543"/>
      <c r="P23" s="543"/>
      <c r="Q23" s="543"/>
      <c r="R23" s="543"/>
      <c r="S23" s="543"/>
      <c r="T23" s="543" t="str">
        <f>IF(VLOOKUP(T18,Tabel_P_Ruang,4*$AH$4-1,0)&lt;&gt;0,VLOOKUP(T18,Tabel_P_Ruang,4*$AH$4-1,0),"")</f>
        <v>28</v>
      </c>
      <c r="U23" s="543"/>
      <c r="V23" s="543"/>
      <c r="W23" s="543"/>
      <c r="X23" s="543"/>
      <c r="Y23" s="543"/>
      <c r="Z23" s="543" t="str">
        <f>IF(VLOOKUP(Z18,Tabel_P_Ruang,4*$AH$4-1,0)&lt;&gt;0,VLOOKUP(Z18,Tabel_P_Ruang,4*$AH$4-1,0),"")</f>
        <v>12</v>
      </c>
      <c r="AA23" s="543"/>
      <c r="AB23" s="543"/>
      <c r="AC23" s="543"/>
      <c r="AD23" s="543"/>
      <c r="AE23" s="543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565" t="str">
        <f>IF(VLOOKUP(B18,Tabel_P_Ruang,4*$AH$4,0)&lt;&gt;0,VLOOKUP(B18,Tabel_P_Ruang,4*$AH$4,0),"")</f>
        <v>SURYANI</v>
      </c>
      <c r="C24" s="565"/>
      <c r="D24" s="565"/>
      <c r="E24" s="565"/>
      <c r="F24" s="565"/>
      <c r="G24" s="565"/>
      <c r="H24" s="565" t="str">
        <f>IF(VLOOKUP(H18,Tabel_P_Ruang,4*$AH$4,0)&lt;&gt;0,VLOOKUP(H18,Tabel_P_Ruang,4*$AH$4,0),"")</f>
        <v>JIRA SALZABILAH</v>
      </c>
      <c r="I24" s="565"/>
      <c r="J24" s="565"/>
      <c r="K24" s="565"/>
      <c r="L24" s="565"/>
      <c r="M24" s="565"/>
      <c r="N24" s="565" t="str">
        <f>IF(VLOOKUP(N18,Tabel_P_Ruang,4*$AH$4,0)&lt;&gt;0,VLOOKUP(N18,Tabel_P_Ruang,4*$AH$4,0),"")</f>
        <v>ARZA ADELIA</v>
      </c>
      <c r="O24" s="565"/>
      <c r="P24" s="565"/>
      <c r="Q24" s="565"/>
      <c r="R24" s="565"/>
      <c r="S24" s="565"/>
      <c r="T24" s="565" t="str">
        <f>IF(VLOOKUP(T18,Tabel_P_Ruang,4*$AH$4,0)&lt;&gt;0,VLOOKUP(T18,Tabel_P_Ruang,4*$AH$4,0),"")</f>
        <v>Saskia Putri Nadilla</v>
      </c>
      <c r="U24" s="565"/>
      <c r="V24" s="565"/>
      <c r="W24" s="565"/>
      <c r="X24" s="565"/>
      <c r="Y24" s="565"/>
      <c r="Z24" s="565" t="str">
        <f>IF(VLOOKUP(Z18,Tabel_P_Ruang,4*$AH$4,0)&lt;&gt;0,VLOOKUP(Z18,Tabel_P_Ruang,4*$AH$4,0),"")</f>
        <v>YOZY ALIFATUN NISA</v>
      </c>
      <c r="AA24" s="565"/>
      <c r="AB24" s="565"/>
      <c r="AC24" s="565"/>
      <c r="AD24" s="565"/>
      <c r="AE24" s="565"/>
      <c r="AF24" s="228"/>
      <c r="AG24" s="243"/>
      <c r="AH24" s="242" t="s">
        <v>127</v>
      </c>
      <c r="AI24" s="242" t="s">
        <v>134</v>
      </c>
      <c r="AJ24" s="243"/>
    </row>
    <row r="25" spans="1:36" ht="11.25" customHeight="1" x14ac:dyDescent="0.3">
      <c r="A25" s="85"/>
      <c r="B25" s="209"/>
      <c r="C25" s="209"/>
      <c r="D25" s="209"/>
      <c r="E25" s="209"/>
      <c r="F25" s="209"/>
      <c r="G25" s="209"/>
      <c r="H25" s="209"/>
      <c r="I25" s="209"/>
      <c r="J25" s="209"/>
      <c r="K25" s="209"/>
      <c r="L25" s="209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209"/>
      <c r="AE25" s="209"/>
      <c r="AF25" s="228"/>
      <c r="AG25" s="243"/>
      <c r="AH25" s="242" t="s">
        <v>128</v>
      </c>
      <c r="AI25" s="242" t="s">
        <v>135</v>
      </c>
      <c r="AJ25" s="243"/>
    </row>
    <row r="26" spans="1:36" ht="11.25" customHeight="1" x14ac:dyDescent="0.3">
      <c r="A26" s="85"/>
      <c r="B26" s="234">
        <f>IF(Dt_Pemb_R!$C$6="Kanan ke Kiri",VALUE(MID($AH40,1,2)),VALUE(MID($AI40,1,2)))</f>
        <v>11</v>
      </c>
      <c r="C26" s="534"/>
      <c r="D26" s="535"/>
      <c r="E26" s="535"/>
      <c r="F26" s="536"/>
      <c r="G26" s="222"/>
      <c r="H26" s="234">
        <f>IF(Dt_Pemb_R!$C$6="Kanan ke Kiri",VALUE(MID($AH40,3,2)),VALUE(MID($AI40,3,2)))</f>
        <v>12</v>
      </c>
      <c r="I26" s="534"/>
      <c r="J26" s="535"/>
      <c r="K26" s="535"/>
      <c r="L26" s="536"/>
      <c r="M26" s="222"/>
      <c r="N26" s="234">
        <f>IF(Dt_Pemb_R!$C$6="Kanan ke Kiri",VALUE(MID($AH40,5,2)),VALUE(MID($AI40,5,2)))</f>
        <v>13</v>
      </c>
      <c r="O26" s="534"/>
      <c r="P26" s="535"/>
      <c r="Q26" s="535"/>
      <c r="R26" s="536"/>
      <c r="S26" s="222"/>
      <c r="T26" s="234">
        <f>IF(Dt_Pemb_R!$C$6="Kanan ke Kiri",VALUE(MID($AH40,7,2)),VALUE(MID($AI40,7,2)))</f>
        <v>14</v>
      </c>
      <c r="U26" s="534"/>
      <c r="V26" s="535"/>
      <c r="W26" s="535"/>
      <c r="X26" s="536"/>
      <c r="Y26" s="222"/>
      <c r="Z26" s="234">
        <f>IF(Dt_Pemb_R!$C$6="Kanan ke Kiri",VALUE(MID($AH40,9,2)),VALUE(MID($AI40,9,2)))</f>
        <v>15</v>
      </c>
      <c r="AA26" s="534"/>
      <c r="AB26" s="535"/>
      <c r="AC26" s="535"/>
      <c r="AD26" s="536"/>
      <c r="AE26" s="222"/>
      <c r="AF26" s="228"/>
      <c r="AG26" s="243"/>
      <c r="AH26" s="242" t="s">
        <v>129</v>
      </c>
      <c r="AI26" s="242" t="s">
        <v>136</v>
      </c>
      <c r="AJ26" s="243"/>
    </row>
    <row r="27" spans="1:36" ht="11.25" customHeight="1" x14ac:dyDescent="0.3">
      <c r="A27" s="85"/>
      <c r="B27" s="209"/>
      <c r="C27" s="537"/>
      <c r="D27" s="538"/>
      <c r="E27" s="538"/>
      <c r="F27" s="539"/>
      <c r="G27" s="222"/>
      <c r="H27" s="209"/>
      <c r="I27" s="537"/>
      <c r="J27" s="538"/>
      <c r="K27" s="538"/>
      <c r="L27" s="539"/>
      <c r="M27" s="222"/>
      <c r="N27" s="209"/>
      <c r="O27" s="537"/>
      <c r="P27" s="538"/>
      <c r="Q27" s="538"/>
      <c r="R27" s="539"/>
      <c r="S27" s="222"/>
      <c r="T27" s="209"/>
      <c r="U27" s="537"/>
      <c r="V27" s="538"/>
      <c r="W27" s="538"/>
      <c r="X27" s="539"/>
      <c r="Y27" s="222"/>
      <c r="Z27" s="209"/>
      <c r="AA27" s="537"/>
      <c r="AB27" s="538"/>
      <c r="AC27" s="538"/>
      <c r="AD27" s="539"/>
      <c r="AE27" s="222"/>
      <c r="AF27" s="228"/>
      <c r="AG27" s="243"/>
      <c r="AH27" s="242" t="s">
        <v>130</v>
      </c>
      <c r="AI27" s="242" t="s">
        <v>137</v>
      </c>
      <c r="AJ27" s="243"/>
    </row>
    <row r="28" spans="1:36" ht="11.25" customHeight="1" x14ac:dyDescent="0.3">
      <c r="A28" s="85"/>
      <c r="B28" s="209"/>
      <c r="C28" s="537"/>
      <c r="D28" s="538"/>
      <c r="E28" s="538"/>
      <c r="F28" s="539"/>
      <c r="G28" s="222"/>
      <c r="H28" s="209"/>
      <c r="I28" s="537"/>
      <c r="J28" s="538"/>
      <c r="K28" s="538"/>
      <c r="L28" s="539"/>
      <c r="M28" s="222"/>
      <c r="N28" s="209"/>
      <c r="O28" s="537"/>
      <c r="P28" s="538"/>
      <c r="Q28" s="538"/>
      <c r="R28" s="539"/>
      <c r="S28" s="222"/>
      <c r="T28" s="209"/>
      <c r="U28" s="537"/>
      <c r="V28" s="538"/>
      <c r="W28" s="538"/>
      <c r="X28" s="539"/>
      <c r="Y28" s="222"/>
      <c r="Z28" s="209"/>
      <c r="AA28" s="537"/>
      <c r="AB28" s="538"/>
      <c r="AC28" s="538"/>
      <c r="AD28" s="539"/>
      <c r="AE28" s="222"/>
      <c r="AF28" s="228"/>
      <c r="AG28" s="243"/>
      <c r="AH28" s="242" t="s">
        <v>131</v>
      </c>
      <c r="AI28" s="242" t="s">
        <v>138</v>
      </c>
      <c r="AJ28" s="243"/>
    </row>
    <row r="29" spans="1:36" ht="11.25" customHeight="1" x14ac:dyDescent="0.3">
      <c r="A29" s="85"/>
      <c r="B29" s="209"/>
      <c r="C29" s="537"/>
      <c r="D29" s="538"/>
      <c r="E29" s="538"/>
      <c r="F29" s="539"/>
      <c r="G29" s="222"/>
      <c r="H29" s="209"/>
      <c r="I29" s="537"/>
      <c r="J29" s="538"/>
      <c r="K29" s="538"/>
      <c r="L29" s="539"/>
      <c r="M29" s="222"/>
      <c r="N29" s="209"/>
      <c r="O29" s="537"/>
      <c r="P29" s="538"/>
      <c r="Q29" s="538"/>
      <c r="R29" s="539"/>
      <c r="S29" s="222"/>
      <c r="T29" s="209"/>
      <c r="U29" s="537"/>
      <c r="V29" s="538"/>
      <c r="W29" s="538"/>
      <c r="X29" s="539"/>
      <c r="Y29" s="222"/>
      <c r="Z29" s="209"/>
      <c r="AA29" s="537"/>
      <c r="AB29" s="538"/>
      <c r="AC29" s="538"/>
      <c r="AD29" s="539"/>
      <c r="AE29" s="222"/>
      <c r="AF29" s="228"/>
      <c r="AG29" s="243"/>
      <c r="AH29" s="242" t="s">
        <v>132</v>
      </c>
      <c r="AI29" s="242" t="s">
        <v>139</v>
      </c>
      <c r="AJ29" s="243"/>
    </row>
    <row r="30" spans="1:36" ht="11.25" customHeight="1" x14ac:dyDescent="0.3">
      <c r="A30" s="85"/>
      <c r="B30" s="209"/>
      <c r="C30" s="540"/>
      <c r="D30" s="541"/>
      <c r="E30" s="541"/>
      <c r="F30" s="542"/>
      <c r="G30" s="222"/>
      <c r="H30" s="209"/>
      <c r="I30" s="540"/>
      <c r="J30" s="541"/>
      <c r="K30" s="541"/>
      <c r="L30" s="542"/>
      <c r="M30" s="222"/>
      <c r="N30" s="68"/>
      <c r="O30" s="540"/>
      <c r="P30" s="541"/>
      <c r="Q30" s="541"/>
      <c r="R30" s="542"/>
      <c r="S30" s="68"/>
      <c r="T30" s="209"/>
      <c r="U30" s="540"/>
      <c r="V30" s="541"/>
      <c r="W30" s="541"/>
      <c r="X30" s="542"/>
      <c r="Y30" s="222"/>
      <c r="Z30" s="209"/>
      <c r="AA30" s="540"/>
      <c r="AB30" s="541"/>
      <c r="AC30" s="541"/>
      <c r="AD30" s="542"/>
      <c r="AE30" s="222"/>
      <c r="AF30" s="228"/>
      <c r="AG30" s="243"/>
      <c r="AH30" s="242" t="s">
        <v>133</v>
      </c>
      <c r="AI30" s="242" t="s">
        <v>140</v>
      </c>
      <c r="AJ30" s="243"/>
    </row>
    <row r="31" spans="1:36" ht="11.25" customHeight="1" x14ac:dyDescent="0.3">
      <c r="A31" s="85"/>
      <c r="B31" s="543" t="str">
        <f>IF(VLOOKUP(B26,Tabel_P_Ruang,4*$AH$4-1,0)&lt;&gt;0,VLOOKUP(B26,Tabel_P_Ruang,4*$AH$4-1,0),"")</f>
        <v/>
      </c>
      <c r="C31" s="543"/>
      <c r="D31" s="543"/>
      <c r="E31" s="543"/>
      <c r="F31" s="543"/>
      <c r="G31" s="543"/>
      <c r="H31" s="543" t="str">
        <f>IF(VLOOKUP(H26,Tabel_P_Ruang,4*$AH$4-1,0)&lt;&gt;0,VLOOKUP(H26,Tabel_P_Ruang,4*$AH$4-1,0),"")</f>
        <v/>
      </c>
      <c r="I31" s="543"/>
      <c r="J31" s="543"/>
      <c r="K31" s="543"/>
      <c r="L31" s="543"/>
      <c r="M31" s="543"/>
      <c r="N31" s="543" t="str">
        <f>IF(VLOOKUP(N26,Tabel_P_Ruang,4*$AH$4-1,0)&lt;&gt;0,VLOOKUP(N26,Tabel_P_Ruang,4*$AH$4-1,0),"")</f>
        <v/>
      </c>
      <c r="O31" s="543"/>
      <c r="P31" s="543"/>
      <c r="Q31" s="543"/>
      <c r="R31" s="543"/>
      <c r="S31" s="543"/>
      <c r="T31" s="543" t="str">
        <f>IF(VLOOKUP(T26,Tabel_P_Ruang,4*$AH$4-1,0)&lt;&gt;0,VLOOKUP(T26,Tabel_P_Ruang,4*$AH$4-1,0),"")</f>
        <v/>
      </c>
      <c r="U31" s="543"/>
      <c r="V31" s="543"/>
      <c r="W31" s="543"/>
      <c r="X31" s="543"/>
      <c r="Y31" s="543"/>
      <c r="Z31" s="543" t="str">
        <f>IF(VLOOKUP(Z26,Tabel_P_Ruang,4*$AH$4-1,0)&lt;&gt;0,VLOOKUP(Z26,Tabel_P_Ruang,4*$AH$4-1,0),"")</f>
        <v/>
      </c>
      <c r="AA31" s="543"/>
      <c r="AB31" s="543"/>
      <c r="AC31" s="543"/>
      <c r="AD31" s="543"/>
      <c r="AE31" s="543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565" t="str">
        <f>IF(VLOOKUP(B26,Tabel_P_Ruang,4*$AH$4,0)&lt;&gt;0,VLOOKUP(B26,Tabel_P_Ruang,4*$AH$4,0),"")</f>
        <v/>
      </c>
      <c r="C32" s="565"/>
      <c r="D32" s="565"/>
      <c r="E32" s="565"/>
      <c r="F32" s="565"/>
      <c r="G32" s="565"/>
      <c r="H32" s="565" t="str">
        <f>IF(VLOOKUP(H26,Tabel_P_Ruang,4*$AH$4,0)&lt;&gt;0,VLOOKUP(H26,Tabel_P_Ruang,4*$AH$4,0),"")</f>
        <v/>
      </c>
      <c r="I32" s="565"/>
      <c r="J32" s="565"/>
      <c r="K32" s="565"/>
      <c r="L32" s="565"/>
      <c r="M32" s="565"/>
      <c r="N32" s="565" t="str">
        <f>IF(VLOOKUP(N26,Tabel_P_Ruang,4*$AH$4,0)&lt;&gt;0,VLOOKUP(N26,Tabel_P_Ruang,4*$AH$4,0),"")</f>
        <v/>
      </c>
      <c r="O32" s="565"/>
      <c r="P32" s="565"/>
      <c r="Q32" s="565"/>
      <c r="R32" s="565"/>
      <c r="S32" s="565"/>
      <c r="T32" s="565" t="str">
        <f>IF(VLOOKUP(T26,Tabel_P_Ruang,4*$AH$4,0)&lt;&gt;0,VLOOKUP(T26,Tabel_P_Ruang,4*$AH$4,0),"")</f>
        <v/>
      </c>
      <c r="U32" s="565"/>
      <c r="V32" s="565"/>
      <c r="W32" s="565"/>
      <c r="X32" s="565"/>
      <c r="Y32" s="565"/>
      <c r="Z32" s="565" t="str">
        <f>IF(VLOOKUP(Z26,Tabel_P_Ruang,4*$AH$4,0)&lt;&gt;0,VLOOKUP(Z26,Tabel_P_Ruang,4*$AH$4,0),"")</f>
        <v/>
      </c>
      <c r="AA32" s="565"/>
      <c r="AB32" s="565"/>
      <c r="AC32" s="565"/>
      <c r="AD32" s="565"/>
      <c r="AE32" s="565"/>
      <c r="AF32" s="228"/>
      <c r="AG32" s="243"/>
      <c r="AH32" s="242" t="s">
        <v>128</v>
      </c>
      <c r="AI32" s="242" t="s">
        <v>135</v>
      </c>
      <c r="AJ32" s="243"/>
    </row>
    <row r="33" spans="1:36" ht="11.25" customHeight="1" x14ac:dyDescent="0.3">
      <c r="A33" s="85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34">
        <f>IF(Dt_Pemb_R!$C$6="Kanan ke Kiri",VALUE(MID($AH48,1,2)),VALUE(MID($AI48,1,2)))</f>
        <v>20</v>
      </c>
      <c r="C34" s="534"/>
      <c r="D34" s="535"/>
      <c r="E34" s="535"/>
      <c r="F34" s="536"/>
      <c r="G34" s="222"/>
      <c r="H34" s="234">
        <f>IF(Dt_Pemb_R!$C$6="Kanan ke Kiri",VALUE(MID($AH48,3,2)),VALUE(MID($AI48,3,2)))</f>
        <v>19</v>
      </c>
      <c r="I34" s="534"/>
      <c r="J34" s="535"/>
      <c r="K34" s="535"/>
      <c r="L34" s="536"/>
      <c r="M34" s="222"/>
      <c r="N34" s="234">
        <f>IF(Dt_Pemb_R!$C$6="Kanan ke Kiri",VALUE(MID($AH48,5,2)),VALUE(MID($AI48,5,2)))</f>
        <v>18</v>
      </c>
      <c r="O34" s="534"/>
      <c r="P34" s="535"/>
      <c r="Q34" s="535"/>
      <c r="R34" s="536"/>
      <c r="S34" s="222"/>
      <c r="T34" s="234">
        <f>IF(Dt_Pemb_R!$C$6="Kanan ke Kiri",VALUE(MID($AH48,7,2)),VALUE(MID($AI48,7,2)))</f>
        <v>17</v>
      </c>
      <c r="U34" s="534"/>
      <c r="V34" s="535"/>
      <c r="W34" s="535"/>
      <c r="X34" s="536"/>
      <c r="Y34" s="222"/>
      <c r="Z34" s="234">
        <f>IF(Dt_Pemb_R!$C$6="Kanan ke Kiri",VALUE(MID($AH48,9,2)),VALUE(MID($AI48,9,2)))</f>
        <v>16</v>
      </c>
      <c r="AA34" s="534"/>
      <c r="AB34" s="535"/>
      <c r="AC34" s="535"/>
      <c r="AD34" s="536"/>
      <c r="AE34" s="222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537"/>
      <c r="D35" s="538"/>
      <c r="E35" s="538"/>
      <c r="F35" s="539"/>
      <c r="G35" s="222"/>
      <c r="H35" s="209"/>
      <c r="I35" s="537"/>
      <c r="J35" s="538"/>
      <c r="K35" s="538"/>
      <c r="L35" s="539"/>
      <c r="M35" s="222"/>
      <c r="N35" s="209"/>
      <c r="O35" s="537"/>
      <c r="P35" s="538"/>
      <c r="Q35" s="538"/>
      <c r="R35" s="539"/>
      <c r="S35" s="222"/>
      <c r="T35" s="209"/>
      <c r="U35" s="537"/>
      <c r="V35" s="538"/>
      <c r="W35" s="538"/>
      <c r="X35" s="539"/>
      <c r="Y35" s="222"/>
      <c r="Z35" s="209"/>
      <c r="AA35" s="537"/>
      <c r="AB35" s="538"/>
      <c r="AC35" s="538"/>
      <c r="AD35" s="539"/>
      <c r="AE35" s="222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537"/>
      <c r="D36" s="538"/>
      <c r="E36" s="538"/>
      <c r="F36" s="539"/>
      <c r="G36" s="222"/>
      <c r="H36" s="209"/>
      <c r="I36" s="537"/>
      <c r="J36" s="538"/>
      <c r="K36" s="538"/>
      <c r="L36" s="539"/>
      <c r="M36" s="222"/>
      <c r="N36" s="209"/>
      <c r="O36" s="537"/>
      <c r="P36" s="538"/>
      <c r="Q36" s="538"/>
      <c r="R36" s="539"/>
      <c r="S36" s="222"/>
      <c r="T36" s="209"/>
      <c r="U36" s="537"/>
      <c r="V36" s="538"/>
      <c r="W36" s="538"/>
      <c r="X36" s="539"/>
      <c r="Y36" s="222"/>
      <c r="Z36" s="209"/>
      <c r="AA36" s="537"/>
      <c r="AB36" s="538"/>
      <c r="AC36" s="538"/>
      <c r="AD36" s="539"/>
      <c r="AE36" s="222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537"/>
      <c r="D37" s="538"/>
      <c r="E37" s="538"/>
      <c r="F37" s="539"/>
      <c r="G37" s="222"/>
      <c r="H37" s="209"/>
      <c r="I37" s="537"/>
      <c r="J37" s="538"/>
      <c r="K37" s="538"/>
      <c r="L37" s="539"/>
      <c r="M37" s="222"/>
      <c r="N37" s="209"/>
      <c r="O37" s="537"/>
      <c r="P37" s="538"/>
      <c r="Q37" s="538"/>
      <c r="R37" s="539"/>
      <c r="S37" s="222"/>
      <c r="T37" s="209"/>
      <c r="U37" s="537"/>
      <c r="V37" s="538"/>
      <c r="W37" s="538"/>
      <c r="X37" s="539"/>
      <c r="Y37" s="222"/>
      <c r="Z37" s="209"/>
      <c r="AA37" s="537"/>
      <c r="AB37" s="538"/>
      <c r="AC37" s="538"/>
      <c r="AD37" s="539"/>
      <c r="AE37" s="222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40"/>
      <c r="D38" s="541"/>
      <c r="E38" s="541"/>
      <c r="F38" s="542"/>
      <c r="G38" s="222"/>
      <c r="H38" s="209"/>
      <c r="I38" s="540"/>
      <c r="J38" s="541"/>
      <c r="K38" s="541"/>
      <c r="L38" s="542"/>
      <c r="M38" s="222"/>
      <c r="N38" s="68"/>
      <c r="O38" s="540"/>
      <c r="P38" s="541"/>
      <c r="Q38" s="541"/>
      <c r="R38" s="542"/>
      <c r="S38" s="68"/>
      <c r="T38" s="209"/>
      <c r="U38" s="540"/>
      <c r="V38" s="541"/>
      <c r="W38" s="541"/>
      <c r="X38" s="542"/>
      <c r="Y38" s="222"/>
      <c r="Z38" s="209"/>
      <c r="AA38" s="540"/>
      <c r="AB38" s="541"/>
      <c r="AC38" s="541"/>
      <c r="AD38" s="542"/>
      <c r="AE38" s="222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543" t="str">
        <f>IF(VLOOKUP(B34,Tabel_P_Ruang,4*$AH$4-1,0)&lt;&gt;0,VLOOKUP(B34,Tabel_P_Ruang,4*$AH$4-1,0),"")</f>
        <v/>
      </c>
      <c r="C39" s="543"/>
      <c r="D39" s="543"/>
      <c r="E39" s="543"/>
      <c r="F39" s="543"/>
      <c r="G39" s="543"/>
      <c r="H39" s="543" t="str">
        <f>IF(VLOOKUP(H34,Tabel_P_Ruang,4*$AH$4-1,0)&lt;&gt;0,VLOOKUP(H34,Tabel_P_Ruang,4*$AH$4-1,0),"")</f>
        <v/>
      </c>
      <c r="I39" s="543"/>
      <c r="J39" s="543"/>
      <c r="K39" s="543"/>
      <c r="L39" s="543"/>
      <c r="M39" s="543"/>
      <c r="N39" s="543" t="str">
        <f>IF(VLOOKUP(N34,Tabel_P_Ruang,4*$AH$4-1,0)&lt;&gt;0,VLOOKUP(N34,Tabel_P_Ruang,4*$AH$4-1,0),"")</f>
        <v/>
      </c>
      <c r="O39" s="543"/>
      <c r="P39" s="543"/>
      <c r="Q39" s="543"/>
      <c r="R39" s="543"/>
      <c r="S39" s="543"/>
      <c r="T39" s="543" t="str">
        <f>IF(VLOOKUP(T34,Tabel_P_Ruang,4*$AH$4-1,0)&lt;&gt;0,VLOOKUP(T34,Tabel_P_Ruang,4*$AH$4-1,0),"")</f>
        <v/>
      </c>
      <c r="U39" s="543"/>
      <c r="V39" s="543"/>
      <c r="W39" s="543"/>
      <c r="X39" s="543"/>
      <c r="Y39" s="543"/>
      <c r="Z39" s="543" t="str">
        <f>IF(VLOOKUP(Z34,Tabel_P_Ruang,4*$AH$4-1,0)&lt;&gt;0,VLOOKUP(Z34,Tabel_P_Ruang,4*$AH$4-1,0),"")</f>
        <v/>
      </c>
      <c r="AA39" s="543"/>
      <c r="AB39" s="543"/>
      <c r="AC39" s="543"/>
      <c r="AD39" s="543"/>
      <c r="AE39" s="543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565" t="str">
        <f>IF(VLOOKUP(B34,Tabel_P_Ruang,4*$AH$4,0)&lt;&gt;0,VLOOKUP(B34,Tabel_P_Ruang,4*$AH$4,0),"")</f>
        <v/>
      </c>
      <c r="C40" s="565"/>
      <c r="D40" s="565"/>
      <c r="E40" s="565"/>
      <c r="F40" s="565"/>
      <c r="G40" s="565"/>
      <c r="H40" s="565" t="str">
        <f>IF(VLOOKUP(H34,Tabel_P_Ruang,4*$AH$4,0)&lt;&gt;0,VLOOKUP(H34,Tabel_P_Ruang,4*$AH$4,0),"")</f>
        <v/>
      </c>
      <c r="I40" s="565"/>
      <c r="J40" s="565"/>
      <c r="K40" s="565"/>
      <c r="L40" s="565"/>
      <c r="M40" s="565"/>
      <c r="N40" s="565" t="str">
        <f>IF(VLOOKUP(N34,Tabel_P_Ruang,4*$AH$4,0)&lt;&gt;0,VLOOKUP(N34,Tabel_P_Ruang,4*$AH$4,0),"")</f>
        <v/>
      </c>
      <c r="O40" s="565"/>
      <c r="P40" s="565"/>
      <c r="Q40" s="565"/>
      <c r="R40" s="565"/>
      <c r="S40" s="565"/>
      <c r="T40" s="565" t="str">
        <f>IF(VLOOKUP(T34,Tabel_P_Ruang,4*$AH$4,0)&lt;&gt;0,VLOOKUP(T34,Tabel_P_Ruang,4*$AH$4,0),"")</f>
        <v/>
      </c>
      <c r="U40" s="565"/>
      <c r="V40" s="565"/>
      <c r="W40" s="565"/>
      <c r="X40" s="565"/>
      <c r="Y40" s="565"/>
      <c r="Z40" s="565" t="str">
        <f>IF(VLOOKUP(Z34,Tabel_P_Ruang,4*$AH$4,0)&lt;&gt;0,VLOOKUP(Z34,Tabel_P_Ruang,4*$AH$4,0),"")</f>
        <v/>
      </c>
      <c r="AA40" s="565"/>
      <c r="AB40" s="565"/>
      <c r="AC40" s="565"/>
      <c r="AD40" s="565"/>
      <c r="AE40" s="565"/>
      <c r="AF40" s="228"/>
      <c r="AG40" s="243"/>
      <c r="AH40" s="242" t="s">
        <v>129</v>
      </c>
      <c r="AI40" s="242" t="s">
        <v>136</v>
      </c>
      <c r="AJ40" s="243"/>
    </row>
    <row r="41" spans="1:36" ht="11.25" customHeight="1" x14ac:dyDescent="0.3">
      <c r="A41" s="85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34">
        <f>IF(Dt_Pemb_R!$C$6="Kanan ke Kiri",VALUE(MID($AH56,1,2)),VALUE(MID($AI56,1,2)))</f>
        <v>21</v>
      </c>
      <c r="C42" s="534"/>
      <c r="D42" s="535"/>
      <c r="E42" s="535"/>
      <c r="F42" s="536"/>
      <c r="G42" s="222"/>
      <c r="H42" s="234">
        <f>IF(Dt_Pemb_R!$C$6="Kanan ke Kiri",VALUE(MID($AH56,3,2)),VALUE(MID($AI56,3,2)))</f>
        <v>22</v>
      </c>
      <c r="I42" s="534"/>
      <c r="J42" s="535"/>
      <c r="K42" s="535"/>
      <c r="L42" s="536"/>
      <c r="M42" s="222"/>
      <c r="N42" s="234">
        <f>IF(Dt_Pemb_R!$C$6="Kanan ke Kiri",VALUE(MID($AH56,5,2)),VALUE(MID($AI56,5,2)))</f>
        <v>23</v>
      </c>
      <c r="O42" s="534"/>
      <c r="P42" s="535"/>
      <c r="Q42" s="535"/>
      <c r="R42" s="536"/>
      <c r="S42" s="222"/>
      <c r="T42" s="234">
        <f>IF(Dt_Pemb_R!$C$6="Kanan ke Kiri",VALUE(MID($AH56,7,2)),VALUE(MID($AI56,7,2)))</f>
        <v>24</v>
      </c>
      <c r="U42" s="534"/>
      <c r="V42" s="535"/>
      <c r="W42" s="535"/>
      <c r="X42" s="536"/>
      <c r="Y42" s="222"/>
      <c r="Z42" s="234">
        <f>IF(Dt_Pemb_R!$C$6="Kanan ke Kiri",VALUE(MID($AH56,9,2)),VALUE(MID($AI56,9,2)))</f>
        <v>25</v>
      </c>
      <c r="AA42" s="534"/>
      <c r="AB42" s="535"/>
      <c r="AC42" s="535"/>
      <c r="AD42" s="536"/>
      <c r="AE42" s="222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537"/>
      <c r="D43" s="538"/>
      <c r="E43" s="538"/>
      <c r="F43" s="539"/>
      <c r="G43" s="222"/>
      <c r="H43" s="209"/>
      <c r="I43" s="537"/>
      <c r="J43" s="538"/>
      <c r="K43" s="538"/>
      <c r="L43" s="539"/>
      <c r="M43" s="222"/>
      <c r="N43" s="209"/>
      <c r="O43" s="537"/>
      <c r="P43" s="538"/>
      <c r="Q43" s="538"/>
      <c r="R43" s="539"/>
      <c r="S43" s="222"/>
      <c r="T43" s="209"/>
      <c r="U43" s="537"/>
      <c r="V43" s="538"/>
      <c r="W43" s="538"/>
      <c r="X43" s="539"/>
      <c r="Y43" s="222"/>
      <c r="Z43" s="209"/>
      <c r="AA43" s="537"/>
      <c r="AB43" s="538"/>
      <c r="AC43" s="538"/>
      <c r="AD43" s="539"/>
      <c r="AE43" s="222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537"/>
      <c r="D44" s="538"/>
      <c r="E44" s="538"/>
      <c r="F44" s="539"/>
      <c r="G44" s="222"/>
      <c r="H44" s="209"/>
      <c r="I44" s="537"/>
      <c r="J44" s="538"/>
      <c r="K44" s="538"/>
      <c r="L44" s="539"/>
      <c r="M44" s="222"/>
      <c r="N44" s="209"/>
      <c r="O44" s="537"/>
      <c r="P44" s="538"/>
      <c r="Q44" s="538"/>
      <c r="R44" s="539"/>
      <c r="S44" s="222"/>
      <c r="T44" s="209"/>
      <c r="U44" s="537"/>
      <c r="V44" s="538"/>
      <c r="W44" s="538"/>
      <c r="X44" s="539"/>
      <c r="Y44" s="222"/>
      <c r="Z44" s="209"/>
      <c r="AA44" s="537"/>
      <c r="AB44" s="538"/>
      <c r="AC44" s="538"/>
      <c r="AD44" s="539"/>
      <c r="AE44" s="222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537"/>
      <c r="D45" s="538"/>
      <c r="E45" s="538"/>
      <c r="F45" s="539"/>
      <c r="G45" s="222"/>
      <c r="H45" s="209"/>
      <c r="I45" s="537"/>
      <c r="J45" s="538"/>
      <c r="K45" s="538"/>
      <c r="L45" s="539"/>
      <c r="M45" s="222"/>
      <c r="N45" s="209"/>
      <c r="O45" s="537"/>
      <c r="P45" s="538"/>
      <c r="Q45" s="538"/>
      <c r="R45" s="539"/>
      <c r="S45" s="222"/>
      <c r="T45" s="209"/>
      <c r="U45" s="537"/>
      <c r="V45" s="538"/>
      <c r="W45" s="538"/>
      <c r="X45" s="539"/>
      <c r="Y45" s="222"/>
      <c r="Z45" s="209"/>
      <c r="AA45" s="537"/>
      <c r="AB45" s="538"/>
      <c r="AC45" s="538"/>
      <c r="AD45" s="539"/>
      <c r="AE45" s="222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540"/>
      <c r="D46" s="541"/>
      <c r="E46" s="541"/>
      <c r="F46" s="542"/>
      <c r="G46" s="222"/>
      <c r="H46" s="209"/>
      <c r="I46" s="540"/>
      <c r="J46" s="541"/>
      <c r="K46" s="541"/>
      <c r="L46" s="542"/>
      <c r="M46" s="222"/>
      <c r="N46" s="68"/>
      <c r="O46" s="540"/>
      <c r="P46" s="541"/>
      <c r="Q46" s="541"/>
      <c r="R46" s="542"/>
      <c r="S46" s="68"/>
      <c r="T46" s="209"/>
      <c r="U46" s="540"/>
      <c r="V46" s="541"/>
      <c r="W46" s="541"/>
      <c r="X46" s="542"/>
      <c r="Y46" s="222"/>
      <c r="Z46" s="209"/>
      <c r="AA46" s="540"/>
      <c r="AB46" s="541"/>
      <c r="AC46" s="541"/>
      <c r="AD46" s="542"/>
      <c r="AE46" s="222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543" t="str">
        <f>IF(VLOOKUP(B42,Tabel_P_Ruang,4*$AH$4-1,0)&lt;&gt;0,VLOOKUP(B42,Tabel_P_Ruang,4*$AH$4-1,0),"")</f>
        <v/>
      </c>
      <c r="C47" s="543"/>
      <c r="D47" s="543"/>
      <c r="E47" s="543"/>
      <c r="F47" s="543"/>
      <c r="G47" s="543"/>
      <c r="H47" s="543" t="str">
        <f>IF(VLOOKUP(H42,Tabel_P_Ruang,4*$AH$4-1,0)&lt;&gt;0,VLOOKUP(H42,Tabel_P_Ruang,4*$AH$4-1,0),"")</f>
        <v/>
      </c>
      <c r="I47" s="543"/>
      <c r="J47" s="543"/>
      <c r="K47" s="543"/>
      <c r="L47" s="543"/>
      <c r="M47" s="543"/>
      <c r="N47" s="543" t="str">
        <f>IF(VLOOKUP(N42,Tabel_P_Ruang,4*$AH$4-1,0)&lt;&gt;0,VLOOKUP(N42,Tabel_P_Ruang,4*$AH$4-1,0),"")</f>
        <v/>
      </c>
      <c r="O47" s="543"/>
      <c r="P47" s="543"/>
      <c r="Q47" s="543"/>
      <c r="R47" s="543"/>
      <c r="S47" s="543"/>
      <c r="T47" s="543" t="e">
        <f>IF(VLOOKUP(T42,Tabel_P_Ruang,4*$AH$4-1,0)&lt;&gt;0,VLOOKUP(T42,Tabel_P_Ruang,4*$AH$4-1,0),"")</f>
        <v>#N/A</v>
      </c>
      <c r="U47" s="543"/>
      <c r="V47" s="543"/>
      <c r="W47" s="543"/>
      <c r="X47" s="543"/>
      <c r="Y47" s="543"/>
      <c r="Z47" s="543" t="e">
        <f>IF(VLOOKUP(Z42,Tabel_P_Ruang,4*$AH$4-1,0)&lt;&gt;0,VLOOKUP(Z42,Tabel_P_Ruang,4*$AH$4-1,0),"")</f>
        <v>#N/A</v>
      </c>
      <c r="AA47" s="543"/>
      <c r="AB47" s="543"/>
      <c r="AC47" s="543"/>
      <c r="AD47" s="543"/>
      <c r="AE47" s="543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565" t="str">
        <f>IF(VLOOKUP(B42,Tabel_P_Ruang,4*$AH$4,0)&lt;&gt;0,VLOOKUP(B42,Tabel_P_Ruang,4*$AH$4,0),"")</f>
        <v/>
      </c>
      <c r="C48" s="565"/>
      <c r="D48" s="565"/>
      <c r="E48" s="565"/>
      <c r="F48" s="565"/>
      <c r="G48" s="565"/>
      <c r="H48" s="565" t="str">
        <f>IF(VLOOKUP(H42,Tabel_P_Ruang,4*$AH$4,0)&lt;&gt;0,VLOOKUP(H42,Tabel_P_Ruang,4*$AH$4,0),"")</f>
        <v/>
      </c>
      <c r="I48" s="565"/>
      <c r="J48" s="565"/>
      <c r="K48" s="565"/>
      <c r="L48" s="565"/>
      <c r="M48" s="565"/>
      <c r="N48" s="565" t="str">
        <f>IF(VLOOKUP(N42,Tabel_P_Ruang,4*$AH$4,0)&lt;&gt;0,VLOOKUP(N42,Tabel_P_Ruang,4*$AH$4,0),"")</f>
        <v/>
      </c>
      <c r="O48" s="565"/>
      <c r="P48" s="565"/>
      <c r="Q48" s="565"/>
      <c r="R48" s="565"/>
      <c r="S48" s="565"/>
      <c r="T48" s="565" t="e">
        <f>IF(VLOOKUP(T42,Tabel_P_Ruang,4*$AH$4,0)&lt;&gt;0,VLOOKUP(T42,Tabel_P_Ruang,4*$AH$4,0),"")</f>
        <v>#N/A</v>
      </c>
      <c r="U48" s="565"/>
      <c r="V48" s="565"/>
      <c r="W48" s="565"/>
      <c r="X48" s="565"/>
      <c r="Y48" s="565"/>
      <c r="Z48" s="565" t="e">
        <f>IF(VLOOKUP(Z42,Tabel_P_Ruang,4*$AH$4,0)&lt;&gt;0,VLOOKUP(Z42,Tabel_P_Ruang,4*$AH$4,0),"")</f>
        <v>#N/A</v>
      </c>
      <c r="AA48" s="565"/>
      <c r="AB48" s="565"/>
      <c r="AC48" s="565"/>
      <c r="AD48" s="565"/>
      <c r="AE48" s="565"/>
      <c r="AF48" s="228"/>
      <c r="AG48" s="243"/>
      <c r="AH48" s="242" t="s">
        <v>130</v>
      </c>
      <c r="AI48" s="242" t="s">
        <v>137</v>
      </c>
      <c r="AJ48" s="243"/>
    </row>
    <row r="49" spans="1:36" ht="11.25" customHeight="1" x14ac:dyDescent="0.3">
      <c r="A49" s="85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09"/>
      <c r="AE49" s="209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34">
        <f>IF(Dt_Pemb_R!$C$6="Kanan ke Kiri",VALUE(MID($AH64,1,2)),VALUE(MID($AI64,1,2)))</f>
        <v>30</v>
      </c>
      <c r="C50" s="534"/>
      <c r="D50" s="535"/>
      <c r="E50" s="535"/>
      <c r="F50" s="536"/>
      <c r="G50" s="222"/>
      <c r="H50" s="234">
        <f>IF(Dt_Pemb_R!$C$6="Kanan ke Kiri",VALUE(MID($AH64,3,2)),VALUE(MID($AI64,3,2)))</f>
        <v>29</v>
      </c>
      <c r="I50" s="534"/>
      <c r="J50" s="535"/>
      <c r="K50" s="535"/>
      <c r="L50" s="536"/>
      <c r="M50" s="222"/>
      <c r="N50" s="234">
        <f>IF(Dt_Pemb_R!$C$6="Kanan ke Kiri",VALUE(MID($AH64,5,2)),VALUE(MID($AI64,5,2)))</f>
        <v>28</v>
      </c>
      <c r="O50" s="534"/>
      <c r="P50" s="535"/>
      <c r="Q50" s="535"/>
      <c r="R50" s="536"/>
      <c r="S50" s="222"/>
      <c r="T50" s="234">
        <f>IF(Dt_Pemb_R!$C$6="Kanan ke Kiri",VALUE(MID($AH64,7,2)),VALUE(MID($AI64,7,2)))</f>
        <v>27</v>
      </c>
      <c r="U50" s="534"/>
      <c r="V50" s="535"/>
      <c r="W50" s="535"/>
      <c r="X50" s="536"/>
      <c r="Y50" s="222"/>
      <c r="Z50" s="234">
        <f>IF(Dt_Pemb_R!$C$6="Kanan ke Kiri",VALUE(MID($AH64,9,2)),VALUE(MID($AI64,9,2)))</f>
        <v>26</v>
      </c>
      <c r="AA50" s="534"/>
      <c r="AB50" s="535"/>
      <c r="AC50" s="535"/>
      <c r="AD50" s="536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537"/>
      <c r="D51" s="538"/>
      <c r="E51" s="538"/>
      <c r="F51" s="539"/>
      <c r="G51" s="222"/>
      <c r="H51" s="209"/>
      <c r="I51" s="537"/>
      <c r="J51" s="538"/>
      <c r="K51" s="538"/>
      <c r="L51" s="539"/>
      <c r="M51" s="222"/>
      <c r="N51" s="209"/>
      <c r="O51" s="537"/>
      <c r="P51" s="538"/>
      <c r="Q51" s="538"/>
      <c r="R51" s="539"/>
      <c r="S51" s="222"/>
      <c r="T51" s="209"/>
      <c r="U51" s="537"/>
      <c r="V51" s="538"/>
      <c r="W51" s="538"/>
      <c r="X51" s="539"/>
      <c r="Y51" s="222"/>
      <c r="Z51" s="209"/>
      <c r="AA51" s="537"/>
      <c r="AB51" s="538"/>
      <c r="AC51" s="538"/>
      <c r="AD51" s="539"/>
      <c r="AE51" s="222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537"/>
      <c r="D52" s="538"/>
      <c r="E52" s="538"/>
      <c r="F52" s="539"/>
      <c r="G52" s="222"/>
      <c r="H52" s="209"/>
      <c r="I52" s="537"/>
      <c r="J52" s="538"/>
      <c r="K52" s="538"/>
      <c r="L52" s="539"/>
      <c r="M52" s="222"/>
      <c r="N52" s="209"/>
      <c r="O52" s="537"/>
      <c r="P52" s="538"/>
      <c r="Q52" s="538"/>
      <c r="R52" s="539"/>
      <c r="S52" s="222"/>
      <c r="T52" s="209"/>
      <c r="U52" s="537"/>
      <c r="V52" s="538"/>
      <c r="W52" s="538"/>
      <c r="X52" s="539"/>
      <c r="Y52" s="222"/>
      <c r="Z52" s="209"/>
      <c r="AA52" s="537"/>
      <c r="AB52" s="538"/>
      <c r="AC52" s="538"/>
      <c r="AD52" s="539"/>
      <c r="AE52" s="222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537"/>
      <c r="D53" s="538"/>
      <c r="E53" s="538"/>
      <c r="F53" s="539"/>
      <c r="G53" s="222"/>
      <c r="H53" s="209"/>
      <c r="I53" s="537"/>
      <c r="J53" s="538"/>
      <c r="K53" s="538"/>
      <c r="L53" s="539"/>
      <c r="M53" s="222"/>
      <c r="N53" s="209"/>
      <c r="O53" s="537"/>
      <c r="P53" s="538"/>
      <c r="Q53" s="538"/>
      <c r="R53" s="539"/>
      <c r="S53" s="222"/>
      <c r="T53" s="209"/>
      <c r="U53" s="537"/>
      <c r="V53" s="538"/>
      <c r="W53" s="538"/>
      <c r="X53" s="539"/>
      <c r="Y53" s="222"/>
      <c r="Z53" s="209"/>
      <c r="AA53" s="537"/>
      <c r="AB53" s="538"/>
      <c r="AC53" s="538"/>
      <c r="AD53" s="539"/>
      <c r="AE53" s="222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540"/>
      <c r="D54" s="541"/>
      <c r="E54" s="541"/>
      <c r="F54" s="542"/>
      <c r="G54" s="222"/>
      <c r="H54" s="209"/>
      <c r="I54" s="540"/>
      <c r="J54" s="541"/>
      <c r="K54" s="541"/>
      <c r="L54" s="542"/>
      <c r="M54" s="222"/>
      <c r="N54" s="68"/>
      <c r="O54" s="540"/>
      <c r="P54" s="541"/>
      <c r="Q54" s="541"/>
      <c r="R54" s="542"/>
      <c r="S54" s="68"/>
      <c r="T54" s="209"/>
      <c r="U54" s="540"/>
      <c r="V54" s="541"/>
      <c r="W54" s="541"/>
      <c r="X54" s="542"/>
      <c r="Y54" s="222"/>
      <c r="Z54" s="209"/>
      <c r="AA54" s="540"/>
      <c r="AB54" s="541"/>
      <c r="AC54" s="541"/>
      <c r="AD54" s="542"/>
      <c r="AE54" s="222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543" t="e">
        <f>IF(VLOOKUP(B50,Tabel_P_Ruang,4*$AH$4-1,0)&lt;&gt;0,VLOOKUP(B50,Tabel_P_Ruang,4*$AH$4-1,0),"")</f>
        <v>#N/A</v>
      </c>
      <c r="C55" s="543"/>
      <c r="D55" s="543"/>
      <c r="E55" s="543"/>
      <c r="F55" s="543"/>
      <c r="G55" s="543"/>
      <c r="H55" s="543" t="e">
        <f>IF(VLOOKUP(H50,Tabel_P_Ruang,4*$AH$4-1,0)&lt;&gt;0,VLOOKUP(H50,Tabel_P_Ruang,4*$AH$4-1,0),"")</f>
        <v>#N/A</v>
      </c>
      <c r="I55" s="543"/>
      <c r="J55" s="543"/>
      <c r="K55" s="543"/>
      <c r="L55" s="543"/>
      <c r="M55" s="543"/>
      <c r="N55" s="543" t="e">
        <f>IF(VLOOKUP(N50,Tabel_P_Ruang,4*$AH$4-1,0)&lt;&gt;0,VLOOKUP(N50,Tabel_P_Ruang,4*$AH$4-1,0),"")</f>
        <v>#N/A</v>
      </c>
      <c r="O55" s="543"/>
      <c r="P55" s="543"/>
      <c r="Q55" s="543"/>
      <c r="R55" s="543"/>
      <c r="S55" s="543"/>
      <c r="T55" s="543" t="e">
        <f>IF(VLOOKUP(T50,Tabel_P_Ruang,4*$AH$4-1,0)&lt;&gt;0,VLOOKUP(T50,Tabel_P_Ruang,4*$AH$4-1,0),"")</f>
        <v>#N/A</v>
      </c>
      <c r="U55" s="543"/>
      <c r="V55" s="543"/>
      <c r="W55" s="543"/>
      <c r="X55" s="543"/>
      <c r="Y55" s="543"/>
      <c r="Z55" s="543" t="e">
        <f>IF(VLOOKUP(Z50,Tabel_P_Ruang,4*$AH$4-1,0)&lt;&gt;0,VLOOKUP(Z50,Tabel_P_Ruang,4*$AH$4-1,0),"")</f>
        <v>#N/A</v>
      </c>
      <c r="AA55" s="543"/>
      <c r="AB55" s="543"/>
      <c r="AC55" s="543"/>
      <c r="AD55" s="543"/>
      <c r="AE55" s="543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565" t="e">
        <f>IF(VLOOKUP(B50,Tabel_P_Ruang,4*$AH$4,0)&lt;&gt;0,VLOOKUP(B50,Tabel_P_Ruang,4*$AH$4,0),"")</f>
        <v>#N/A</v>
      </c>
      <c r="C56" s="565"/>
      <c r="D56" s="565"/>
      <c r="E56" s="565"/>
      <c r="F56" s="565"/>
      <c r="G56" s="565"/>
      <c r="H56" s="565" t="e">
        <f>IF(VLOOKUP(H50,Tabel_P_Ruang,4*$AH$4,0)&lt;&gt;0,VLOOKUP(H50,Tabel_P_Ruang,4*$AH$4,0),"")</f>
        <v>#N/A</v>
      </c>
      <c r="I56" s="565"/>
      <c r="J56" s="565"/>
      <c r="K56" s="565"/>
      <c r="L56" s="565"/>
      <c r="M56" s="565"/>
      <c r="N56" s="565" t="e">
        <f>IF(VLOOKUP(N50,Tabel_P_Ruang,4*$AH$4,0)&lt;&gt;0,VLOOKUP(N50,Tabel_P_Ruang,4*$AH$4,0),"")</f>
        <v>#N/A</v>
      </c>
      <c r="O56" s="565"/>
      <c r="P56" s="565"/>
      <c r="Q56" s="565"/>
      <c r="R56" s="565"/>
      <c r="S56" s="565"/>
      <c r="T56" s="565" t="e">
        <f>IF(VLOOKUP(T50,Tabel_P_Ruang,4*$AH$4,0)&lt;&gt;0,VLOOKUP(T50,Tabel_P_Ruang,4*$AH$4,0),"")</f>
        <v>#N/A</v>
      </c>
      <c r="U56" s="565"/>
      <c r="V56" s="565"/>
      <c r="W56" s="565"/>
      <c r="X56" s="565"/>
      <c r="Y56" s="565"/>
      <c r="Z56" s="565" t="e">
        <f>IF(VLOOKUP(Z50,Tabel_P_Ruang,4*$AH$4,0)&lt;&gt;0,VLOOKUP(Z50,Tabel_P_Ruang,4*$AH$4,0),"")</f>
        <v>#N/A</v>
      </c>
      <c r="AA56" s="565"/>
      <c r="AB56" s="565"/>
      <c r="AC56" s="565"/>
      <c r="AD56" s="565"/>
      <c r="AE56" s="565"/>
      <c r="AF56" s="228"/>
      <c r="AG56" s="243"/>
      <c r="AH56" s="242" t="s">
        <v>131</v>
      </c>
      <c r="AI56" s="242" t="s">
        <v>138</v>
      </c>
      <c r="AJ56" s="243"/>
    </row>
    <row r="57" spans="1:36" ht="11.25" customHeight="1" x14ac:dyDescent="0.3">
      <c r="A57" s="85"/>
      <c r="B57" s="209"/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09"/>
      <c r="N57" s="209"/>
      <c r="O57" s="209"/>
      <c r="P57" s="209"/>
      <c r="Q57" s="209"/>
      <c r="R57" s="209"/>
      <c r="S57" s="209"/>
      <c r="T57" s="209"/>
      <c r="U57" s="209"/>
      <c r="V57" s="209"/>
      <c r="W57" s="209"/>
      <c r="X57" s="209"/>
      <c r="Y57" s="209"/>
      <c r="Z57" s="209"/>
      <c r="AA57" s="209"/>
      <c r="AB57" s="209"/>
      <c r="AC57" s="209"/>
      <c r="AD57" s="209"/>
      <c r="AE57" s="209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34">
        <f>IF(Dt_Pemb_R!$C$6="Kanan ke Kiri",VALUE(MID($AH30,1,2)),VALUE(MID($AI30,1,2)))</f>
        <v>31</v>
      </c>
      <c r="C58" s="534"/>
      <c r="D58" s="535"/>
      <c r="E58" s="535"/>
      <c r="F58" s="536"/>
      <c r="G58" s="222"/>
      <c r="H58" s="234">
        <f>IF(Dt_Pemb_R!$C$6="Kanan ke Kiri",VALUE(MID($AH30,3,2)),VALUE(MID($AI30,3,2)))</f>
        <v>32</v>
      </c>
      <c r="I58" s="534"/>
      <c r="J58" s="535"/>
      <c r="K58" s="535"/>
      <c r="L58" s="536"/>
      <c r="M58" s="222"/>
      <c r="N58" s="234">
        <f>IF(Dt_Pemb_R!$C$6="Kanan ke Kiri",VALUE(MID($AH30,5,2)),VALUE(MID($AI30,5,2)))</f>
        <v>33</v>
      </c>
      <c r="O58" s="534"/>
      <c r="P58" s="535"/>
      <c r="Q58" s="535"/>
      <c r="R58" s="536"/>
      <c r="S58" s="222"/>
      <c r="T58" s="234">
        <f>IF(Dt_Pemb_R!$C$6="Kanan ke Kiri",VALUE(MID($AH30,7,2)),VALUE(MID($AI30,7,2)))</f>
        <v>34</v>
      </c>
      <c r="U58" s="534"/>
      <c r="V58" s="535"/>
      <c r="W58" s="535"/>
      <c r="X58" s="536"/>
      <c r="Y58" s="222"/>
      <c r="Z58" s="234">
        <f>IF(Dt_Pemb_R!$C$6="Kanan ke Kiri",VALUE(MID($AH30,9,2)),VALUE(MID($AI30,9,2)))</f>
        <v>35</v>
      </c>
      <c r="AA58" s="534"/>
      <c r="AB58" s="535"/>
      <c r="AC58" s="535"/>
      <c r="AD58" s="536"/>
      <c r="AE58" s="222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537"/>
      <c r="D59" s="538"/>
      <c r="E59" s="538"/>
      <c r="F59" s="539"/>
      <c r="G59" s="222"/>
      <c r="H59" s="209"/>
      <c r="I59" s="537"/>
      <c r="J59" s="538"/>
      <c r="K59" s="538"/>
      <c r="L59" s="539"/>
      <c r="M59" s="222"/>
      <c r="N59" s="209"/>
      <c r="O59" s="537"/>
      <c r="P59" s="538"/>
      <c r="Q59" s="538"/>
      <c r="R59" s="539"/>
      <c r="S59" s="222"/>
      <c r="T59" s="209"/>
      <c r="U59" s="537"/>
      <c r="V59" s="538"/>
      <c r="W59" s="538"/>
      <c r="X59" s="539"/>
      <c r="Y59" s="222"/>
      <c r="Z59" s="209"/>
      <c r="AA59" s="537"/>
      <c r="AB59" s="538"/>
      <c r="AC59" s="538"/>
      <c r="AD59" s="539"/>
      <c r="AE59" s="222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537"/>
      <c r="D60" s="538"/>
      <c r="E60" s="538"/>
      <c r="F60" s="539"/>
      <c r="G60" s="222"/>
      <c r="H60" s="209"/>
      <c r="I60" s="537"/>
      <c r="J60" s="538"/>
      <c r="K60" s="538"/>
      <c r="L60" s="539"/>
      <c r="M60" s="222"/>
      <c r="N60" s="209"/>
      <c r="O60" s="537"/>
      <c r="P60" s="538"/>
      <c r="Q60" s="538"/>
      <c r="R60" s="539"/>
      <c r="S60" s="222"/>
      <c r="T60" s="209"/>
      <c r="U60" s="537"/>
      <c r="V60" s="538"/>
      <c r="W60" s="538"/>
      <c r="X60" s="539"/>
      <c r="Y60" s="222"/>
      <c r="Z60" s="209"/>
      <c r="AA60" s="537"/>
      <c r="AB60" s="538"/>
      <c r="AC60" s="538"/>
      <c r="AD60" s="539"/>
      <c r="AE60" s="222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537"/>
      <c r="D61" s="538"/>
      <c r="E61" s="538"/>
      <c r="F61" s="539"/>
      <c r="G61" s="222"/>
      <c r="H61" s="209"/>
      <c r="I61" s="537"/>
      <c r="J61" s="538"/>
      <c r="K61" s="538"/>
      <c r="L61" s="539"/>
      <c r="M61" s="222"/>
      <c r="N61" s="209"/>
      <c r="O61" s="537"/>
      <c r="P61" s="538"/>
      <c r="Q61" s="538"/>
      <c r="R61" s="539"/>
      <c r="S61" s="222"/>
      <c r="T61" s="209"/>
      <c r="U61" s="537"/>
      <c r="V61" s="538"/>
      <c r="W61" s="538"/>
      <c r="X61" s="539"/>
      <c r="Y61" s="222"/>
      <c r="Z61" s="209"/>
      <c r="AA61" s="537"/>
      <c r="AB61" s="538"/>
      <c r="AC61" s="538"/>
      <c r="AD61" s="539"/>
      <c r="AE61" s="222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540"/>
      <c r="D62" s="541"/>
      <c r="E62" s="541"/>
      <c r="F62" s="542"/>
      <c r="G62" s="222"/>
      <c r="H62" s="209"/>
      <c r="I62" s="540"/>
      <c r="J62" s="541"/>
      <c r="K62" s="541"/>
      <c r="L62" s="542"/>
      <c r="M62" s="222"/>
      <c r="N62" s="68"/>
      <c r="O62" s="540"/>
      <c r="P62" s="541"/>
      <c r="Q62" s="541"/>
      <c r="R62" s="542"/>
      <c r="S62" s="68"/>
      <c r="T62" s="209"/>
      <c r="U62" s="540"/>
      <c r="V62" s="541"/>
      <c r="W62" s="541"/>
      <c r="X62" s="542"/>
      <c r="Y62" s="222"/>
      <c r="Z62" s="209"/>
      <c r="AA62" s="540"/>
      <c r="AB62" s="541"/>
      <c r="AC62" s="541"/>
      <c r="AD62" s="542"/>
      <c r="AE62" s="222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543" t="e">
        <f>IF(VLOOKUP(B58,Tabel_P_Ruang,4*$AH$4-1,0)&lt;&gt;0,VLOOKUP(B58,Tabel_P_Ruang,4*$AH$4-1,0),"")</f>
        <v>#N/A</v>
      </c>
      <c r="C63" s="543"/>
      <c r="D63" s="543"/>
      <c r="E63" s="543"/>
      <c r="F63" s="543"/>
      <c r="G63" s="543"/>
      <c r="H63" s="543" t="e">
        <f>IF(VLOOKUP(H58,Tabel_P_Ruang,4*$AH$4-1,0)&lt;&gt;0,VLOOKUP(H58,Tabel_P_Ruang,4*$AH$4-1,0),"")</f>
        <v>#N/A</v>
      </c>
      <c r="I63" s="543"/>
      <c r="J63" s="543"/>
      <c r="K63" s="543"/>
      <c r="L63" s="543"/>
      <c r="M63" s="543"/>
      <c r="N63" s="543" t="e">
        <f>IF(VLOOKUP(N58,Tabel_P_Ruang,4*$AH$4-1,0)&lt;&gt;0,VLOOKUP(N58,Tabel_P_Ruang,4*$AH$4-1,0),"")</f>
        <v>#N/A</v>
      </c>
      <c r="O63" s="543"/>
      <c r="P63" s="543"/>
      <c r="Q63" s="543"/>
      <c r="R63" s="543"/>
      <c r="S63" s="543"/>
      <c r="T63" s="543" t="e">
        <f>IF(VLOOKUP(T58,Tabel_P_Ruang,4*$AH$4-1,0)&lt;&gt;0,VLOOKUP(T58,Tabel_P_Ruang,4*$AH$4-1,0),"")</f>
        <v>#N/A</v>
      </c>
      <c r="U63" s="543"/>
      <c r="V63" s="543"/>
      <c r="W63" s="543"/>
      <c r="X63" s="543"/>
      <c r="Y63" s="543"/>
      <c r="Z63" s="543" t="e">
        <f>IF(VLOOKUP(Z58,Tabel_P_Ruang,4*$AH$4-1,0)&lt;&gt;0,VLOOKUP(Z58,Tabel_P_Ruang,4*$AH$4-1,0),"")</f>
        <v>#N/A</v>
      </c>
      <c r="AA63" s="543"/>
      <c r="AB63" s="543"/>
      <c r="AC63" s="543"/>
      <c r="AD63" s="543"/>
      <c r="AE63" s="543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565" t="e">
        <f>IF(VLOOKUP(B58,Tabel_P_Ruang,4*$AH$4,0)&lt;&gt;0,VLOOKUP(B58,Tabel_P_Ruang,4*$AH$4,0),"")</f>
        <v>#N/A</v>
      </c>
      <c r="C64" s="565"/>
      <c r="D64" s="565"/>
      <c r="E64" s="565"/>
      <c r="F64" s="565"/>
      <c r="G64" s="565"/>
      <c r="H64" s="565" t="e">
        <f>IF(VLOOKUP(H58,Tabel_P_Ruang,4*$AH$4,0)&lt;&gt;0,VLOOKUP(H58,Tabel_P_Ruang,4*$AH$4,0),"")</f>
        <v>#N/A</v>
      </c>
      <c r="I64" s="565"/>
      <c r="J64" s="565"/>
      <c r="K64" s="565"/>
      <c r="L64" s="565"/>
      <c r="M64" s="565"/>
      <c r="N64" s="565" t="e">
        <f>IF(VLOOKUP(N58,Tabel_P_Ruang,4*$AH$4,0)&lt;&gt;0,VLOOKUP(N58,Tabel_P_Ruang,4*$AH$4,0),"")</f>
        <v>#N/A</v>
      </c>
      <c r="O64" s="565"/>
      <c r="P64" s="565"/>
      <c r="Q64" s="565"/>
      <c r="R64" s="565"/>
      <c r="S64" s="565"/>
      <c r="T64" s="565" t="e">
        <f>IF(VLOOKUP(T58,Tabel_P_Ruang,4*$AH$4,0)&lt;&gt;0,VLOOKUP(T58,Tabel_P_Ruang,4*$AH$4,0),"")</f>
        <v>#N/A</v>
      </c>
      <c r="U64" s="565"/>
      <c r="V64" s="565"/>
      <c r="W64" s="565"/>
      <c r="X64" s="565"/>
      <c r="Y64" s="565"/>
      <c r="Z64" s="565" t="e">
        <f>IF(VLOOKUP(Z58,Tabel_P_Ruang,4*$AH$4,0)&lt;&gt;0,VLOOKUP(Z58,Tabel_P_Ruang,4*$AH$4,0),"")</f>
        <v>#N/A</v>
      </c>
      <c r="AA64" s="565"/>
      <c r="AB64" s="565"/>
      <c r="AC64" s="565"/>
      <c r="AD64" s="565"/>
      <c r="AE64" s="565"/>
      <c r="AF64" s="228"/>
      <c r="AG64" s="243"/>
      <c r="AH64" s="242" t="s">
        <v>132</v>
      </c>
      <c r="AI64" s="242" t="s">
        <v>139</v>
      </c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109">
    <mergeCell ref="B64:G64"/>
    <mergeCell ref="H64:M64"/>
    <mergeCell ref="N64:S64"/>
    <mergeCell ref="T64:Y64"/>
    <mergeCell ref="Z64:AE64"/>
    <mergeCell ref="C58:F62"/>
    <mergeCell ref="I58:L62"/>
    <mergeCell ref="O58:R62"/>
    <mergeCell ref="U58:X62"/>
    <mergeCell ref="AA58:AD62"/>
    <mergeCell ref="B63:G63"/>
    <mergeCell ref="H63:M63"/>
    <mergeCell ref="N63:S63"/>
    <mergeCell ref="T63:Y63"/>
    <mergeCell ref="Z63:AE63"/>
    <mergeCell ref="B55:G55"/>
    <mergeCell ref="H55:M55"/>
    <mergeCell ref="N55:S55"/>
    <mergeCell ref="T55:Y55"/>
    <mergeCell ref="Z55:AE55"/>
    <mergeCell ref="B56:G56"/>
    <mergeCell ref="H56:M56"/>
    <mergeCell ref="N56:S56"/>
    <mergeCell ref="T56:Y56"/>
    <mergeCell ref="Z56:AE56"/>
    <mergeCell ref="B48:G48"/>
    <mergeCell ref="H48:M48"/>
    <mergeCell ref="N48:S48"/>
    <mergeCell ref="T48:Y48"/>
    <mergeCell ref="Z48:AE48"/>
    <mergeCell ref="C50:F54"/>
    <mergeCell ref="I50:L54"/>
    <mergeCell ref="O50:R54"/>
    <mergeCell ref="U50:X54"/>
    <mergeCell ref="AA50:AD54"/>
    <mergeCell ref="C42:F46"/>
    <mergeCell ref="I42:L46"/>
    <mergeCell ref="O42:R46"/>
    <mergeCell ref="U42:X46"/>
    <mergeCell ref="AA42:AD46"/>
    <mergeCell ref="B47:G47"/>
    <mergeCell ref="H47:M47"/>
    <mergeCell ref="N47:S47"/>
    <mergeCell ref="T47:Y47"/>
    <mergeCell ref="Z47:AE47"/>
    <mergeCell ref="B39:G39"/>
    <mergeCell ref="H39:M39"/>
    <mergeCell ref="N39:S39"/>
    <mergeCell ref="T39:Y39"/>
    <mergeCell ref="Z39:AE39"/>
    <mergeCell ref="B40:G40"/>
    <mergeCell ref="H40:M40"/>
    <mergeCell ref="N40:S40"/>
    <mergeCell ref="T40:Y40"/>
    <mergeCell ref="Z40:AE40"/>
    <mergeCell ref="B32:G32"/>
    <mergeCell ref="H32:M32"/>
    <mergeCell ref="N32:S32"/>
    <mergeCell ref="T32:Y32"/>
    <mergeCell ref="Z32:AE32"/>
    <mergeCell ref="C34:F38"/>
    <mergeCell ref="I34:L38"/>
    <mergeCell ref="O34:R38"/>
    <mergeCell ref="U34:X38"/>
    <mergeCell ref="AA34:AD38"/>
    <mergeCell ref="C26:F30"/>
    <mergeCell ref="I26:L30"/>
    <mergeCell ref="O26:R30"/>
    <mergeCell ref="U26:X30"/>
    <mergeCell ref="AA26:AD30"/>
    <mergeCell ref="B31:G31"/>
    <mergeCell ref="H31:M31"/>
    <mergeCell ref="N31:S31"/>
    <mergeCell ref="T31:Y31"/>
    <mergeCell ref="Z31:AE31"/>
    <mergeCell ref="B23:G23"/>
    <mergeCell ref="H23:M23"/>
    <mergeCell ref="N23:S23"/>
    <mergeCell ref="T23:Y23"/>
    <mergeCell ref="Z23:AE23"/>
    <mergeCell ref="B24:G24"/>
    <mergeCell ref="H24:M24"/>
    <mergeCell ref="N24:S24"/>
    <mergeCell ref="T24:Y24"/>
    <mergeCell ref="Z24:AE24"/>
    <mergeCell ref="A1:AF1"/>
    <mergeCell ref="A2:AF2"/>
    <mergeCell ref="AH4:AH7"/>
    <mergeCell ref="N6:S8"/>
    <mergeCell ref="T15:Y15"/>
    <mergeCell ref="U10:X14"/>
    <mergeCell ref="Z15:AE15"/>
    <mergeCell ref="AA10:AD14"/>
    <mergeCell ref="C18:F22"/>
    <mergeCell ref="I18:L22"/>
    <mergeCell ref="O18:R22"/>
    <mergeCell ref="U18:X22"/>
    <mergeCell ref="AA18:AD22"/>
    <mergeCell ref="B15:G15"/>
    <mergeCell ref="C10:F14"/>
    <mergeCell ref="H15:M15"/>
    <mergeCell ref="I10:L14"/>
    <mergeCell ref="N16:S16"/>
    <mergeCell ref="O10:R14"/>
    <mergeCell ref="B16:G16"/>
    <mergeCell ref="H16:M16"/>
    <mergeCell ref="N15:S15"/>
    <mergeCell ref="T16:Y16"/>
    <mergeCell ref="Z16:AE16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6"/>
      <c r="F10" s="222"/>
      <c r="G10" s="234">
        <f>IF(Dt_Pemb_R!$C$6="Kanan ke Kiri",VALUE(MID($AH24,3,2)),VALUE(MID($AI24,3,2)))</f>
        <v>2</v>
      </c>
      <c r="H10" s="534"/>
      <c r="I10" s="535"/>
      <c r="J10" s="536"/>
      <c r="K10" s="222"/>
      <c r="L10" s="234">
        <f>IF(Dt_Pemb_R!$C$6="Kanan ke Kiri",VALUE(MID($AH24,5,2)),VALUE(MID($AI24,5,2)))</f>
        <v>3</v>
      </c>
      <c r="M10" s="534"/>
      <c r="N10" s="535"/>
      <c r="O10" s="536"/>
      <c r="P10" s="222"/>
      <c r="Q10" s="234">
        <f>IF(Dt_Pemb_R!$C$6="Kanan ke Kiri",VALUE(MID($AH24,7,2)),VALUE(MID($AI24,7,2)))</f>
        <v>4</v>
      </c>
      <c r="R10" s="534"/>
      <c r="S10" s="535"/>
      <c r="T10" s="536"/>
      <c r="U10" s="222"/>
      <c r="V10" s="234">
        <f>IF(Dt_Pemb_R!$C$6="Kanan ke Kiri",VALUE(MID($AH24,9,2)),VALUE(MID($AI24,9,2)))</f>
        <v>5</v>
      </c>
      <c r="W10" s="534"/>
      <c r="X10" s="535"/>
      <c r="Y10" s="536"/>
      <c r="Z10" s="222"/>
      <c r="AA10" s="234">
        <f>IF(Dt_Pemb_R!$C$6="Kanan ke Kiri",VALUE(MID($AH24,11,2)),VALUE(MID($AI24,11,2)))</f>
        <v>6</v>
      </c>
      <c r="AB10" s="534"/>
      <c r="AC10" s="535"/>
      <c r="AD10" s="536"/>
      <c r="AE10" s="222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537"/>
      <c r="D11" s="538"/>
      <c r="E11" s="539"/>
      <c r="F11" s="222"/>
      <c r="G11" s="209"/>
      <c r="H11" s="537"/>
      <c r="I11" s="538"/>
      <c r="J11" s="539"/>
      <c r="K11" s="222"/>
      <c r="L11" s="209"/>
      <c r="M11" s="537"/>
      <c r="N11" s="538"/>
      <c r="O11" s="539"/>
      <c r="P11" s="222"/>
      <c r="Q11" s="209"/>
      <c r="R11" s="537"/>
      <c r="S11" s="538"/>
      <c r="T11" s="539"/>
      <c r="U11" s="222"/>
      <c r="V11" s="209"/>
      <c r="W11" s="537"/>
      <c r="X11" s="538"/>
      <c r="Y11" s="539"/>
      <c r="Z11" s="222"/>
      <c r="AA11" s="209"/>
      <c r="AB11" s="537"/>
      <c r="AC11" s="538"/>
      <c r="AD11" s="539"/>
      <c r="AE11" s="222"/>
      <c r="AF11" s="228"/>
      <c r="AG11" s="68"/>
      <c r="AH11" s="68"/>
      <c r="AI11" s="68"/>
      <c r="AJ11" s="68"/>
    </row>
    <row r="12" spans="1:36" ht="11.25" customHeight="1" x14ac:dyDescent="0.3">
      <c r="A12" s="85"/>
      <c r="B12" s="209"/>
      <c r="C12" s="537"/>
      <c r="D12" s="538"/>
      <c r="E12" s="539"/>
      <c r="F12" s="222"/>
      <c r="G12" s="209"/>
      <c r="H12" s="537"/>
      <c r="I12" s="538"/>
      <c r="J12" s="539"/>
      <c r="K12" s="222"/>
      <c r="L12" s="209"/>
      <c r="M12" s="537"/>
      <c r="N12" s="538"/>
      <c r="O12" s="539"/>
      <c r="P12" s="222"/>
      <c r="Q12" s="209"/>
      <c r="R12" s="537"/>
      <c r="S12" s="538"/>
      <c r="T12" s="539"/>
      <c r="U12" s="222"/>
      <c r="V12" s="209"/>
      <c r="W12" s="537"/>
      <c r="X12" s="538"/>
      <c r="Y12" s="539"/>
      <c r="Z12" s="222"/>
      <c r="AA12" s="209"/>
      <c r="AB12" s="537"/>
      <c r="AC12" s="538"/>
      <c r="AD12" s="539"/>
      <c r="AE12" s="222"/>
      <c r="AF12" s="228"/>
      <c r="AG12" s="68"/>
      <c r="AH12" s="68"/>
      <c r="AI12" s="68"/>
      <c r="AJ12" s="68"/>
    </row>
    <row r="13" spans="1:36" ht="11.25" customHeight="1" x14ac:dyDescent="0.3">
      <c r="A13" s="85"/>
      <c r="B13" s="209"/>
      <c r="C13" s="537"/>
      <c r="D13" s="538"/>
      <c r="E13" s="539"/>
      <c r="F13" s="222"/>
      <c r="G13" s="209"/>
      <c r="H13" s="537"/>
      <c r="I13" s="538"/>
      <c r="J13" s="539"/>
      <c r="K13" s="222"/>
      <c r="L13" s="209"/>
      <c r="M13" s="537"/>
      <c r="N13" s="538"/>
      <c r="O13" s="539"/>
      <c r="P13" s="222"/>
      <c r="Q13" s="209"/>
      <c r="R13" s="537"/>
      <c r="S13" s="538"/>
      <c r="T13" s="539"/>
      <c r="U13" s="222"/>
      <c r="V13" s="209"/>
      <c r="W13" s="537"/>
      <c r="X13" s="538"/>
      <c r="Y13" s="539"/>
      <c r="Z13" s="222"/>
      <c r="AA13" s="209"/>
      <c r="AB13" s="537"/>
      <c r="AC13" s="538"/>
      <c r="AD13" s="539"/>
      <c r="AE13" s="222"/>
      <c r="AF13" s="228"/>
      <c r="AG13" s="68"/>
      <c r="AH13" s="68"/>
      <c r="AI13" s="68"/>
      <c r="AJ13" s="68"/>
    </row>
    <row r="14" spans="1:36" ht="11.25" customHeight="1" x14ac:dyDescent="0.3">
      <c r="A14" s="85"/>
      <c r="B14" s="209"/>
      <c r="C14" s="540"/>
      <c r="D14" s="541"/>
      <c r="E14" s="542"/>
      <c r="F14" s="222"/>
      <c r="G14" s="209"/>
      <c r="H14" s="540"/>
      <c r="I14" s="541"/>
      <c r="J14" s="542"/>
      <c r="K14" s="222"/>
      <c r="L14" s="209"/>
      <c r="M14" s="540"/>
      <c r="N14" s="541"/>
      <c r="O14" s="542"/>
      <c r="P14" s="222"/>
      <c r="Q14" s="209"/>
      <c r="R14" s="540"/>
      <c r="S14" s="541"/>
      <c r="T14" s="542"/>
      <c r="U14" s="222"/>
      <c r="V14" s="209"/>
      <c r="W14" s="540"/>
      <c r="X14" s="541"/>
      <c r="Y14" s="542"/>
      <c r="Z14" s="222"/>
      <c r="AA14" s="209"/>
      <c r="AB14" s="540"/>
      <c r="AC14" s="541"/>
      <c r="AD14" s="542"/>
      <c r="AE14" s="222"/>
      <c r="AF14" s="228"/>
      <c r="AG14" s="68"/>
      <c r="AH14" s="68"/>
      <c r="AI14" s="68"/>
      <c r="AJ14" s="68"/>
    </row>
    <row r="15" spans="1:36" ht="11.25" customHeight="1" x14ac:dyDescent="0.3">
      <c r="A15" s="85"/>
      <c r="B15" s="543" t="str">
        <f>IF(VLOOKUP(B10,Tabel_P_Ruang,4*$AH$4-1,0)&lt;&gt;0,VLOOKUP(B10,Tabel_P_Ruang,4*$AH$4-1,0),"")</f>
        <v>20</v>
      </c>
      <c r="C15" s="543"/>
      <c r="D15" s="543"/>
      <c r="E15" s="543"/>
      <c r="F15" s="543"/>
      <c r="G15" s="543" t="str">
        <f>IF(VLOOKUP(G10,Tabel_P_Ruang,4*$AH$4-1,0)&lt;&gt;0,VLOOKUP(G10,Tabel_P_Ruang,4*$AH$4-1,0),"")</f>
        <v>10</v>
      </c>
      <c r="H15" s="543"/>
      <c r="I15" s="543"/>
      <c r="J15" s="543"/>
      <c r="K15" s="543"/>
      <c r="L15" s="543" t="str">
        <f>IF(VLOOKUP(L10,Tabel_P_Ruang,4*$AH$4-1,0)&lt;&gt;0,VLOOKUP(L10,Tabel_P_Ruang,4*$AH$4-1,0),"")</f>
        <v>21</v>
      </c>
      <c r="M15" s="543"/>
      <c r="N15" s="543"/>
      <c r="O15" s="543"/>
      <c r="P15" s="543"/>
      <c r="Q15" s="543" t="str">
        <f>IF(VLOOKUP(Q10,Tabel_P_Ruang,4*$AH$4-1,0)&lt;&gt;0,VLOOKUP(Q10,Tabel_P_Ruang,4*$AH$4-1,0),"")</f>
        <v>6</v>
      </c>
      <c r="R15" s="543"/>
      <c r="S15" s="543"/>
      <c r="T15" s="543"/>
      <c r="U15" s="543"/>
      <c r="V15" s="543" t="str">
        <f>IF(VLOOKUP(V10,Tabel_P_Ruang,4*$AH$4-1,0)&lt;&gt;0,VLOOKUP(V10,Tabel_P_Ruang,4*$AH$4-1,0),"")</f>
        <v>22</v>
      </c>
      <c r="W15" s="543"/>
      <c r="X15" s="543"/>
      <c r="Y15" s="543"/>
      <c r="Z15" s="543"/>
      <c r="AA15" s="543" t="str">
        <f>IF(VLOOKUP(AA10,Tabel_P_Ruang,4*$AH$4-1,0)&lt;&gt;0,VLOOKUP(AA10,Tabel_P_Ruang,4*$AH$4-1,0),"")</f>
        <v>12</v>
      </c>
      <c r="AB15" s="543"/>
      <c r="AC15" s="543"/>
      <c r="AD15" s="543"/>
      <c r="AE15" s="543"/>
      <c r="AF15" s="228"/>
      <c r="AG15" s="68"/>
      <c r="AH15" s="68"/>
      <c r="AI15" s="68"/>
      <c r="AJ15" s="68"/>
    </row>
    <row r="16" spans="1:36" ht="11.25" customHeight="1" x14ac:dyDescent="0.3">
      <c r="A16" s="85"/>
      <c r="B16" s="574" t="str">
        <f>IF(VLOOKUP(B10,Tabel_P_Ruang,4*$AH$4,0)&lt;&gt;0,VLOOKUP(B10,Tabel_P_Ruang,4*$AH$4,0),"")</f>
        <v>KHAIRUL SALEH</v>
      </c>
      <c r="C16" s="574"/>
      <c r="D16" s="574"/>
      <c r="E16" s="574"/>
      <c r="F16" s="574"/>
      <c r="G16" s="574" t="str">
        <f>IF(VLOOKUP(G10,Tabel_P_Ruang,4*$AH$4,0)&lt;&gt;0,VLOOKUP(G10,Tabel_P_Ruang,4*$AH$4,0),"")</f>
        <v>RIFKA AQILAH ZAHRA</v>
      </c>
      <c r="H16" s="574"/>
      <c r="I16" s="574"/>
      <c r="J16" s="574"/>
      <c r="K16" s="574"/>
      <c r="L16" s="574" t="str">
        <f>IF(VLOOKUP(L10,Tabel_P_Ruang,4*$AH$4,0)&lt;&gt;0,VLOOKUP(L10,Tabel_P_Ruang,4*$AH$4,0),"")</f>
        <v>M. ALBI FACHRIAN</v>
      </c>
      <c r="M16" s="574"/>
      <c r="N16" s="574"/>
      <c r="O16" s="574"/>
      <c r="P16" s="574"/>
      <c r="Q16" s="574" t="str">
        <f>IF(VLOOKUP(Q10,Tabel_P_Ruang,4*$AH$4,0)&lt;&gt;0,VLOOKUP(Q10,Tabel_P_Ruang,4*$AH$4,0),"")</f>
        <v>DZAKI RAMADHAN</v>
      </c>
      <c r="R16" s="574"/>
      <c r="S16" s="574"/>
      <c r="T16" s="574"/>
      <c r="U16" s="574"/>
      <c r="V16" s="574" t="str">
        <f>IF(VLOOKUP(V10,Tabel_P_Ruang,4*$AH$4,0)&lt;&gt;0,VLOOKUP(V10,Tabel_P_Ruang,4*$AH$4,0),"")</f>
        <v>M. FAQIH AL-GHIFARI</v>
      </c>
      <c r="W16" s="574"/>
      <c r="X16" s="574"/>
      <c r="Y16" s="574"/>
      <c r="Z16" s="574"/>
      <c r="AA16" s="574" t="str">
        <f>IF(VLOOKUP(AA10,Tabel_P_Ruang,4*$AH$4,0)&lt;&gt;0,VLOOKUP(AA10,Tabel_P_Ruang,4*$AH$4,0),"")</f>
        <v>YOZY ALIFATUN NISA</v>
      </c>
      <c r="AB16" s="574"/>
      <c r="AC16" s="574"/>
      <c r="AD16" s="574"/>
      <c r="AE16" s="574"/>
      <c r="AF16" s="228"/>
      <c r="AG16" s="68"/>
      <c r="AH16" s="68"/>
      <c r="AI16" s="68"/>
      <c r="AJ16" s="68"/>
    </row>
    <row r="17" spans="1:36" ht="11.25" customHeight="1" x14ac:dyDescent="0.3">
      <c r="A17" s="85"/>
      <c r="B17" s="574"/>
      <c r="C17" s="574"/>
      <c r="D17" s="574"/>
      <c r="E17" s="574"/>
      <c r="F17" s="574"/>
      <c r="G17" s="574"/>
      <c r="H17" s="574"/>
      <c r="I17" s="574"/>
      <c r="J17" s="574"/>
      <c r="K17" s="574"/>
      <c r="L17" s="574"/>
      <c r="M17" s="574"/>
      <c r="N17" s="574"/>
      <c r="O17" s="574"/>
      <c r="P17" s="574"/>
      <c r="Q17" s="574"/>
      <c r="R17" s="574"/>
      <c r="S17" s="574"/>
      <c r="T17" s="574"/>
      <c r="U17" s="574"/>
      <c r="V17" s="574"/>
      <c r="W17" s="574"/>
      <c r="X17" s="574"/>
      <c r="Y17" s="574"/>
      <c r="Z17" s="574"/>
      <c r="AA17" s="574"/>
      <c r="AB17" s="574"/>
      <c r="AC17" s="574"/>
      <c r="AD17" s="574"/>
      <c r="AE17" s="574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574"/>
      <c r="C18" s="574"/>
      <c r="D18" s="574"/>
      <c r="E18" s="574"/>
      <c r="F18" s="574"/>
      <c r="G18" s="574"/>
      <c r="H18" s="574"/>
      <c r="I18" s="574"/>
      <c r="J18" s="574"/>
      <c r="K18" s="574"/>
      <c r="L18" s="574"/>
      <c r="M18" s="574"/>
      <c r="N18" s="574"/>
      <c r="O18" s="574"/>
      <c r="P18" s="574"/>
      <c r="Q18" s="574"/>
      <c r="R18" s="574"/>
      <c r="S18" s="574"/>
      <c r="T18" s="574"/>
      <c r="U18" s="574"/>
      <c r="V18" s="574"/>
      <c r="W18" s="574"/>
      <c r="X18" s="574"/>
      <c r="Y18" s="574"/>
      <c r="Z18" s="574"/>
      <c r="AA18" s="574"/>
      <c r="AB18" s="574"/>
      <c r="AC18" s="574"/>
      <c r="AD18" s="574"/>
      <c r="AE18" s="574"/>
      <c r="AF18" s="228"/>
      <c r="AG18" s="68"/>
      <c r="AH18" s="68"/>
      <c r="AI18" s="68"/>
      <c r="AJ18" s="68"/>
    </row>
    <row r="19" spans="1:36" ht="11.25" customHeight="1" x14ac:dyDescent="0.3">
      <c r="A19" s="85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28"/>
      <c r="AG21" s="68"/>
      <c r="AH21" s="68"/>
      <c r="AI21" s="68"/>
      <c r="AJ21" s="68"/>
    </row>
    <row r="22" spans="1:36" ht="11.25" customHeight="1" x14ac:dyDescent="0.3">
      <c r="A22" s="85"/>
      <c r="B22" s="234">
        <f>IF(Dt_Pemb_R!$C$6="Kanan ke Kiri",VALUE(MID($AH36,1,2)),VALUE(MID($AI36,1,2)))</f>
        <v>12</v>
      </c>
      <c r="C22" s="534"/>
      <c r="D22" s="535"/>
      <c r="E22" s="536"/>
      <c r="F22" s="222"/>
      <c r="G22" s="234">
        <f>IF(Dt_Pemb_R!$C$6="Kanan ke Kiri",VALUE(MID($AH36,3,2)),VALUE(MID($AI36,3,2)))</f>
        <v>11</v>
      </c>
      <c r="H22" s="534"/>
      <c r="I22" s="535"/>
      <c r="J22" s="536"/>
      <c r="K22" s="222"/>
      <c r="L22" s="234">
        <f>IF(Dt_Pemb_R!$C$6="Kanan ke Kiri",VALUE(MID($AH36,5,2)),VALUE(MID($AI36,5,2)))</f>
        <v>10</v>
      </c>
      <c r="M22" s="534"/>
      <c r="N22" s="535"/>
      <c r="O22" s="536"/>
      <c r="P22" s="222"/>
      <c r="Q22" s="234">
        <f>IF(Dt_Pemb_R!$C$6="Kanan ke Kiri",VALUE(MID($AH36,7,2)),VALUE(MID($AI36,7,2)))</f>
        <v>9</v>
      </c>
      <c r="R22" s="534"/>
      <c r="S22" s="535"/>
      <c r="T22" s="536"/>
      <c r="U22" s="222"/>
      <c r="V22" s="234">
        <f>IF(Dt_Pemb_R!$C$6="Kanan ke Kiri",VALUE(MID($AH36,9,2)),VALUE(MID($AI36,9,2)))</f>
        <v>8</v>
      </c>
      <c r="W22" s="534"/>
      <c r="X22" s="535"/>
      <c r="Y22" s="536"/>
      <c r="Z22" s="222"/>
      <c r="AA22" s="234">
        <f>IF(Dt_Pemb_R!$C$6="Kanan ke Kiri",VALUE(MID($AH36,11,2)),VALUE(MID($AI36,11,2)))</f>
        <v>7</v>
      </c>
      <c r="AB22" s="534"/>
      <c r="AC22" s="535"/>
      <c r="AD22" s="536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537"/>
      <c r="D23" s="538"/>
      <c r="E23" s="539"/>
      <c r="F23" s="222"/>
      <c r="G23" s="209"/>
      <c r="H23" s="537"/>
      <c r="I23" s="538"/>
      <c r="J23" s="539"/>
      <c r="K23" s="222"/>
      <c r="L23" s="209"/>
      <c r="M23" s="537"/>
      <c r="N23" s="538"/>
      <c r="O23" s="539"/>
      <c r="P23" s="222"/>
      <c r="Q23" s="209"/>
      <c r="R23" s="537"/>
      <c r="S23" s="538"/>
      <c r="T23" s="539"/>
      <c r="U23" s="222"/>
      <c r="V23" s="209"/>
      <c r="W23" s="537"/>
      <c r="X23" s="538"/>
      <c r="Y23" s="539"/>
      <c r="Z23" s="222"/>
      <c r="AA23" s="209"/>
      <c r="AB23" s="537"/>
      <c r="AC23" s="538"/>
      <c r="AD23" s="539"/>
      <c r="AE23" s="222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209"/>
      <c r="C24" s="537"/>
      <c r="D24" s="538"/>
      <c r="E24" s="539"/>
      <c r="F24" s="222"/>
      <c r="G24" s="209"/>
      <c r="H24" s="537"/>
      <c r="I24" s="538"/>
      <c r="J24" s="539"/>
      <c r="K24" s="222"/>
      <c r="L24" s="209"/>
      <c r="M24" s="537"/>
      <c r="N24" s="538"/>
      <c r="O24" s="539"/>
      <c r="P24" s="222"/>
      <c r="Q24" s="209"/>
      <c r="R24" s="537"/>
      <c r="S24" s="538"/>
      <c r="T24" s="539"/>
      <c r="U24" s="222"/>
      <c r="V24" s="209"/>
      <c r="W24" s="537"/>
      <c r="X24" s="538"/>
      <c r="Y24" s="539"/>
      <c r="Z24" s="222"/>
      <c r="AA24" s="209"/>
      <c r="AB24" s="537"/>
      <c r="AC24" s="538"/>
      <c r="AD24" s="539"/>
      <c r="AE24" s="222"/>
      <c r="AF24" s="228"/>
      <c r="AG24" s="243"/>
      <c r="AH24" s="242" t="s">
        <v>141</v>
      </c>
      <c r="AI24" s="242" t="s">
        <v>148</v>
      </c>
      <c r="AJ24" s="243"/>
    </row>
    <row r="25" spans="1:36" ht="11.25" customHeight="1" x14ac:dyDescent="0.3">
      <c r="A25" s="85"/>
      <c r="B25" s="209"/>
      <c r="C25" s="537"/>
      <c r="D25" s="538"/>
      <c r="E25" s="539"/>
      <c r="F25" s="222"/>
      <c r="G25" s="209"/>
      <c r="H25" s="537"/>
      <c r="I25" s="538"/>
      <c r="J25" s="539"/>
      <c r="K25" s="222"/>
      <c r="L25" s="209"/>
      <c r="M25" s="537"/>
      <c r="N25" s="538"/>
      <c r="O25" s="539"/>
      <c r="P25" s="222"/>
      <c r="Q25" s="209"/>
      <c r="R25" s="537"/>
      <c r="S25" s="538"/>
      <c r="T25" s="539"/>
      <c r="U25" s="222"/>
      <c r="V25" s="209"/>
      <c r="W25" s="537"/>
      <c r="X25" s="538"/>
      <c r="Y25" s="539"/>
      <c r="Z25" s="222"/>
      <c r="AA25" s="209"/>
      <c r="AB25" s="537"/>
      <c r="AC25" s="538"/>
      <c r="AD25" s="539"/>
      <c r="AE25" s="222"/>
      <c r="AF25" s="228"/>
      <c r="AG25" s="243"/>
      <c r="AH25" s="242" t="s">
        <v>142</v>
      </c>
      <c r="AI25" s="242" t="s">
        <v>149</v>
      </c>
      <c r="AJ25" s="243"/>
    </row>
    <row r="26" spans="1:36" ht="11.25" customHeight="1" x14ac:dyDescent="0.3">
      <c r="A26" s="85"/>
      <c r="B26" s="209"/>
      <c r="C26" s="540"/>
      <c r="D26" s="541"/>
      <c r="E26" s="542"/>
      <c r="F26" s="222"/>
      <c r="G26" s="209"/>
      <c r="H26" s="540"/>
      <c r="I26" s="541"/>
      <c r="J26" s="542"/>
      <c r="K26" s="222"/>
      <c r="L26" s="209"/>
      <c r="M26" s="540"/>
      <c r="N26" s="541"/>
      <c r="O26" s="542"/>
      <c r="P26" s="222"/>
      <c r="Q26" s="209"/>
      <c r="R26" s="540"/>
      <c r="S26" s="541"/>
      <c r="T26" s="542"/>
      <c r="U26" s="222"/>
      <c r="V26" s="209"/>
      <c r="W26" s="540"/>
      <c r="X26" s="541"/>
      <c r="Y26" s="542"/>
      <c r="Z26" s="222"/>
      <c r="AA26" s="209"/>
      <c r="AB26" s="540"/>
      <c r="AC26" s="541"/>
      <c r="AD26" s="542"/>
      <c r="AE26" s="222"/>
      <c r="AF26" s="228"/>
      <c r="AG26" s="243"/>
      <c r="AH26" s="242" t="s">
        <v>143</v>
      </c>
      <c r="AI26" s="242" t="s">
        <v>150</v>
      </c>
      <c r="AJ26" s="243"/>
    </row>
    <row r="27" spans="1:36" ht="11.25" customHeight="1" x14ac:dyDescent="0.3">
      <c r="A27" s="85"/>
      <c r="B27" s="543" t="str">
        <f>IF(VLOOKUP(B22,Tabel_P_Ruang,4*$AH$4-1,0)&lt;&gt;0,VLOOKUP(B22,Tabel_P_Ruang,4*$AH$4-1,0),"")</f>
        <v/>
      </c>
      <c r="C27" s="543"/>
      <c r="D27" s="543"/>
      <c r="E27" s="543"/>
      <c r="F27" s="543"/>
      <c r="G27" s="543" t="str">
        <f>IF(VLOOKUP(G22,Tabel_P_Ruang,4*$AH$4-1,0)&lt;&gt;0,VLOOKUP(G22,Tabel_P_Ruang,4*$AH$4-1,0),"")</f>
        <v/>
      </c>
      <c r="H27" s="543"/>
      <c r="I27" s="543"/>
      <c r="J27" s="543"/>
      <c r="K27" s="543"/>
      <c r="L27" s="543" t="str">
        <f>IF(VLOOKUP(L22,Tabel_P_Ruang,4*$AH$4-1,0)&lt;&gt;0,VLOOKUP(L22,Tabel_P_Ruang,4*$AH$4-1,0),"")</f>
        <v>29</v>
      </c>
      <c r="M27" s="543"/>
      <c r="N27" s="543"/>
      <c r="O27" s="543"/>
      <c r="P27" s="543"/>
      <c r="Q27" s="543" t="str">
        <f>IF(VLOOKUP(Q22,Tabel_P_Ruang,4*$AH$4-1,0)&lt;&gt;0,VLOOKUP(Q22,Tabel_P_Ruang,4*$AH$4-1,0),"")</f>
        <v>19</v>
      </c>
      <c r="R27" s="543"/>
      <c r="S27" s="543"/>
      <c r="T27" s="543"/>
      <c r="U27" s="543"/>
      <c r="V27" s="543" t="str">
        <f>IF(VLOOKUP(V22,Tabel_P_Ruang,4*$AH$4-1,0)&lt;&gt;0,VLOOKUP(V22,Tabel_P_Ruang,4*$AH$4-1,0),"")</f>
        <v>3</v>
      </c>
      <c r="W27" s="543"/>
      <c r="X27" s="543"/>
      <c r="Y27" s="543"/>
      <c r="Z27" s="543"/>
      <c r="AA27" s="543" t="str">
        <f>IF(VLOOKUP(AA22,Tabel_P_Ruang,4*$AH$4-1,0)&lt;&gt;0,VLOOKUP(AA22,Tabel_P_Ruang,4*$AH$4-1,0),"")</f>
        <v>28</v>
      </c>
      <c r="AB27" s="543"/>
      <c r="AC27" s="543"/>
      <c r="AD27" s="543"/>
      <c r="AE27" s="543"/>
      <c r="AF27" s="228"/>
      <c r="AG27" s="243"/>
      <c r="AH27" s="242" t="s">
        <v>144</v>
      </c>
      <c r="AI27" s="242" t="s">
        <v>151</v>
      </c>
      <c r="AJ27" s="243"/>
    </row>
    <row r="28" spans="1:36" ht="11.25" customHeight="1" x14ac:dyDescent="0.3">
      <c r="A28" s="85"/>
      <c r="B28" s="574" t="str">
        <f>IF(VLOOKUP(B22,Tabel_P_Ruang,4*$AH$4,0)&lt;&gt;0,VLOOKUP(B22,Tabel_P_Ruang,4*$AH$4,0),"")</f>
        <v/>
      </c>
      <c r="C28" s="574"/>
      <c r="D28" s="574"/>
      <c r="E28" s="574"/>
      <c r="F28" s="574"/>
      <c r="G28" s="574" t="str">
        <f>IF(VLOOKUP(G22,Tabel_P_Ruang,4*$AH$4,0)&lt;&gt;0,VLOOKUP(G22,Tabel_P_Ruang,4*$AH$4,0),"")</f>
        <v/>
      </c>
      <c r="H28" s="574"/>
      <c r="I28" s="574"/>
      <c r="J28" s="574"/>
      <c r="K28" s="574"/>
      <c r="L28" s="574" t="str">
        <f>IF(VLOOKUP(L22,Tabel_P_Ruang,4*$AH$4,0)&lt;&gt;0,VLOOKUP(L22,Tabel_P_Ruang,4*$AH$4,0),"")</f>
        <v>SURYANI</v>
      </c>
      <c r="M28" s="574"/>
      <c r="N28" s="574"/>
      <c r="O28" s="574"/>
      <c r="P28" s="574"/>
      <c r="Q28" s="574" t="str">
        <f>IF(VLOOKUP(Q22,Tabel_P_Ruang,4*$AH$4,0)&lt;&gt;0,VLOOKUP(Q22,Tabel_P_Ruang,4*$AH$4,0),"")</f>
        <v>JIRA SALZABILAH</v>
      </c>
      <c r="R28" s="574"/>
      <c r="S28" s="574"/>
      <c r="T28" s="574"/>
      <c r="U28" s="574"/>
      <c r="V28" s="574" t="str">
        <f>IF(VLOOKUP(V22,Tabel_P_Ruang,4*$AH$4,0)&lt;&gt;0,VLOOKUP(V22,Tabel_P_Ruang,4*$AH$4,0),"")</f>
        <v>ARZA ADELIA</v>
      </c>
      <c r="W28" s="574"/>
      <c r="X28" s="574"/>
      <c r="Y28" s="574"/>
      <c r="Z28" s="574"/>
      <c r="AA28" s="574" t="str">
        <f>IF(VLOOKUP(AA22,Tabel_P_Ruang,4*$AH$4,0)&lt;&gt;0,VLOOKUP(AA22,Tabel_P_Ruang,4*$AH$4,0),"")</f>
        <v>Saskia Putri Nadilla</v>
      </c>
      <c r="AB28" s="574"/>
      <c r="AC28" s="574"/>
      <c r="AD28" s="574"/>
      <c r="AE28" s="574"/>
      <c r="AF28" s="228"/>
      <c r="AG28" s="243"/>
      <c r="AH28" s="242" t="s">
        <v>145</v>
      </c>
      <c r="AI28" s="242" t="s">
        <v>152</v>
      </c>
      <c r="AJ28" s="243"/>
    </row>
    <row r="29" spans="1:36" ht="11.25" customHeight="1" x14ac:dyDescent="0.3">
      <c r="A29" s="85"/>
      <c r="B29" s="574"/>
      <c r="C29" s="574"/>
      <c r="D29" s="574"/>
      <c r="E29" s="574"/>
      <c r="F29" s="574"/>
      <c r="G29" s="574"/>
      <c r="H29" s="574"/>
      <c r="I29" s="574"/>
      <c r="J29" s="574"/>
      <c r="K29" s="574"/>
      <c r="L29" s="574"/>
      <c r="M29" s="574"/>
      <c r="N29" s="574"/>
      <c r="O29" s="574"/>
      <c r="P29" s="574"/>
      <c r="Q29" s="574"/>
      <c r="R29" s="574"/>
      <c r="S29" s="574"/>
      <c r="T29" s="574"/>
      <c r="U29" s="574"/>
      <c r="V29" s="574"/>
      <c r="W29" s="574"/>
      <c r="X29" s="574"/>
      <c r="Y29" s="574"/>
      <c r="Z29" s="574"/>
      <c r="AA29" s="574"/>
      <c r="AB29" s="574"/>
      <c r="AC29" s="574"/>
      <c r="AD29" s="574"/>
      <c r="AE29" s="574"/>
      <c r="AF29" s="228"/>
      <c r="AG29" s="243"/>
      <c r="AH29" s="242" t="s">
        <v>146</v>
      </c>
      <c r="AI29" s="242" t="s">
        <v>153</v>
      </c>
      <c r="AJ29" s="243"/>
    </row>
    <row r="30" spans="1:36" ht="11.25" customHeight="1" x14ac:dyDescent="0.3">
      <c r="A30" s="85"/>
      <c r="B30" s="574"/>
      <c r="C30" s="574"/>
      <c r="D30" s="574"/>
      <c r="E30" s="574"/>
      <c r="F30" s="574"/>
      <c r="G30" s="574"/>
      <c r="H30" s="574"/>
      <c r="I30" s="574"/>
      <c r="J30" s="574"/>
      <c r="K30" s="574"/>
      <c r="L30" s="574"/>
      <c r="M30" s="574"/>
      <c r="N30" s="574"/>
      <c r="O30" s="574"/>
      <c r="P30" s="574"/>
      <c r="Q30" s="574"/>
      <c r="R30" s="574"/>
      <c r="S30" s="574"/>
      <c r="T30" s="574"/>
      <c r="U30" s="574"/>
      <c r="V30" s="574"/>
      <c r="W30" s="574"/>
      <c r="X30" s="574"/>
      <c r="Y30" s="574"/>
      <c r="Z30" s="574"/>
      <c r="AA30" s="574"/>
      <c r="AB30" s="574"/>
      <c r="AC30" s="574"/>
      <c r="AD30" s="574"/>
      <c r="AE30" s="574"/>
      <c r="AF30" s="228"/>
      <c r="AG30" s="243"/>
      <c r="AH30" s="242" t="s">
        <v>147</v>
      </c>
      <c r="AI30" s="242" t="s">
        <v>154</v>
      </c>
      <c r="AJ30" s="243"/>
    </row>
    <row r="31" spans="1:36" ht="11.25" customHeight="1" x14ac:dyDescent="0.3">
      <c r="A31" s="85"/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  <c r="AD31" s="209"/>
      <c r="AE31" s="209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209"/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34">
        <f>IF(Dt_Pemb_R!$C$6="Kanan ke Kiri",VALUE(MID($AH48,1,2)),VALUE(MID($AI48,1,2)))</f>
        <v>13</v>
      </c>
      <c r="C34" s="534"/>
      <c r="D34" s="535"/>
      <c r="E34" s="536"/>
      <c r="F34" s="222"/>
      <c r="G34" s="234">
        <f>IF(Dt_Pemb_R!$C$6="Kanan ke Kiri",VALUE(MID($AH48,3,2)),VALUE(MID($AI48,3,2)))</f>
        <v>14</v>
      </c>
      <c r="H34" s="534"/>
      <c r="I34" s="535"/>
      <c r="J34" s="536"/>
      <c r="K34" s="222"/>
      <c r="L34" s="234">
        <f>IF(Dt_Pemb_R!$C$6="Kanan ke Kiri",VALUE(MID($AH48,5,2)),VALUE(MID($AI48,5,2)))</f>
        <v>15</v>
      </c>
      <c r="M34" s="534"/>
      <c r="N34" s="535"/>
      <c r="O34" s="536"/>
      <c r="P34" s="222"/>
      <c r="Q34" s="234">
        <f>IF(Dt_Pemb_R!$C$6="Kanan ke Kiri",VALUE(MID($AH48,7,2)),VALUE(MID($AI48,7,2)))</f>
        <v>16</v>
      </c>
      <c r="R34" s="534"/>
      <c r="S34" s="535"/>
      <c r="T34" s="536"/>
      <c r="U34" s="222"/>
      <c r="V34" s="234">
        <f>IF(Dt_Pemb_R!$C$6="Kanan ke Kiri",VALUE(MID($AH48,9,2)),VALUE(MID($AI48,9,2)))</f>
        <v>17</v>
      </c>
      <c r="W34" s="534"/>
      <c r="X34" s="535"/>
      <c r="Y34" s="536"/>
      <c r="Z34" s="222"/>
      <c r="AA34" s="234">
        <f>IF(Dt_Pemb_R!$C$6="Kanan ke Kiri",VALUE(MID($AH48,11,2)),VALUE(MID($AI48,11,2)))</f>
        <v>18</v>
      </c>
      <c r="AB34" s="534"/>
      <c r="AC34" s="535"/>
      <c r="AD34" s="536"/>
      <c r="AE34" s="222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537"/>
      <c r="D35" s="538"/>
      <c r="E35" s="539"/>
      <c r="F35" s="222"/>
      <c r="G35" s="209"/>
      <c r="H35" s="537"/>
      <c r="I35" s="538"/>
      <c r="J35" s="539"/>
      <c r="K35" s="222"/>
      <c r="L35" s="209"/>
      <c r="M35" s="537"/>
      <c r="N35" s="538"/>
      <c r="O35" s="539"/>
      <c r="P35" s="222"/>
      <c r="Q35" s="209"/>
      <c r="R35" s="537"/>
      <c r="S35" s="538"/>
      <c r="T35" s="539"/>
      <c r="U35" s="222"/>
      <c r="V35" s="209"/>
      <c r="W35" s="537"/>
      <c r="X35" s="538"/>
      <c r="Y35" s="539"/>
      <c r="Z35" s="222"/>
      <c r="AA35" s="209"/>
      <c r="AB35" s="537"/>
      <c r="AC35" s="538"/>
      <c r="AD35" s="539"/>
      <c r="AE35" s="222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537"/>
      <c r="D36" s="538"/>
      <c r="E36" s="539"/>
      <c r="F36" s="222"/>
      <c r="G36" s="209"/>
      <c r="H36" s="537"/>
      <c r="I36" s="538"/>
      <c r="J36" s="539"/>
      <c r="K36" s="222"/>
      <c r="L36" s="209"/>
      <c r="M36" s="537"/>
      <c r="N36" s="538"/>
      <c r="O36" s="539"/>
      <c r="P36" s="222"/>
      <c r="Q36" s="209"/>
      <c r="R36" s="537"/>
      <c r="S36" s="538"/>
      <c r="T36" s="539"/>
      <c r="U36" s="222"/>
      <c r="V36" s="209"/>
      <c r="W36" s="537"/>
      <c r="X36" s="538"/>
      <c r="Y36" s="539"/>
      <c r="Z36" s="222"/>
      <c r="AA36" s="209"/>
      <c r="AB36" s="537"/>
      <c r="AC36" s="538"/>
      <c r="AD36" s="539"/>
      <c r="AE36" s="222"/>
      <c r="AF36" s="228"/>
      <c r="AG36" s="243"/>
      <c r="AH36" s="242" t="s">
        <v>142</v>
      </c>
      <c r="AI36" s="242" t="s">
        <v>149</v>
      </c>
      <c r="AJ36" s="243"/>
    </row>
    <row r="37" spans="1:36" ht="11.25" customHeight="1" x14ac:dyDescent="0.3">
      <c r="A37" s="85"/>
      <c r="B37" s="209"/>
      <c r="C37" s="537"/>
      <c r="D37" s="538"/>
      <c r="E37" s="539"/>
      <c r="F37" s="222"/>
      <c r="G37" s="209"/>
      <c r="H37" s="537"/>
      <c r="I37" s="538"/>
      <c r="J37" s="539"/>
      <c r="K37" s="222"/>
      <c r="L37" s="209"/>
      <c r="M37" s="537"/>
      <c r="N37" s="538"/>
      <c r="O37" s="539"/>
      <c r="P37" s="222"/>
      <c r="Q37" s="209"/>
      <c r="R37" s="537"/>
      <c r="S37" s="538"/>
      <c r="T37" s="539"/>
      <c r="U37" s="222"/>
      <c r="V37" s="209"/>
      <c r="W37" s="537"/>
      <c r="X37" s="538"/>
      <c r="Y37" s="539"/>
      <c r="Z37" s="222"/>
      <c r="AA37" s="209"/>
      <c r="AB37" s="537"/>
      <c r="AC37" s="538"/>
      <c r="AD37" s="539"/>
      <c r="AE37" s="222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40"/>
      <c r="D38" s="541"/>
      <c r="E38" s="542"/>
      <c r="F38" s="222"/>
      <c r="G38" s="209"/>
      <c r="H38" s="540"/>
      <c r="I38" s="541"/>
      <c r="J38" s="542"/>
      <c r="K38" s="222"/>
      <c r="L38" s="209"/>
      <c r="M38" s="540"/>
      <c r="N38" s="541"/>
      <c r="O38" s="542"/>
      <c r="P38" s="222"/>
      <c r="Q38" s="209"/>
      <c r="R38" s="540"/>
      <c r="S38" s="541"/>
      <c r="T38" s="542"/>
      <c r="U38" s="222"/>
      <c r="V38" s="209"/>
      <c r="W38" s="540"/>
      <c r="X38" s="541"/>
      <c r="Y38" s="542"/>
      <c r="Z38" s="222"/>
      <c r="AA38" s="209"/>
      <c r="AB38" s="540"/>
      <c r="AC38" s="541"/>
      <c r="AD38" s="542"/>
      <c r="AE38" s="222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543" t="str">
        <f>IF(VLOOKUP(B34,Tabel_P_Ruang,4*$AH$4-1,0)&lt;&gt;0,VLOOKUP(B34,Tabel_P_Ruang,4*$AH$4-1,0),"")</f>
        <v/>
      </c>
      <c r="C39" s="543"/>
      <c r="D39" s="543"/>
      <c r="E39" s="543"/>
      <c r="F39" s="543"/>
      <c r="G39" s="543" t="str">
        <f>IF(VLOOKUP(G34,Tabel_P_Ruang,4*$AH$4-1,0)&lt;&gt;0,VLOOKUP(G34,Tabel_P_Ruang,4*$AH$4-1,0),"")</f>
        <v/>
      </c>
      <c r="H39" s="543"/>
      <c r="I39" s="543"/>
      <c r="J39" s="543"/>
      <c r="K39" s="543"/>
      <c r="L39" s="543" t="str">
        <f>IF(VLOOKUP(L34,Tabel_P_Ruang,4*$AH$4-1,0)&lt;&gt;0,VLOOKUP(L34,Tabel_P_Ruang,4*$AH$4-1,0),"")</f>
        <v/>
      </c>
      <c r="M39" s="543"/>
      <c r="N39" s="543"/>
      <c r="O39" s="543"/>
      <c r="P39" s="543"/>
      <c r="Q39" s="543" t="str">
        <f>IF(VLOOKUP(Q34,Tabel_P_Ruang,4*$AH$4-1,0)&lt;&gt;0,VLOOKUP(Q34,Tabel_P_Ruang,4*$AH$4-1,0),"")</f>
        <v/>
      </c>
      <c r="R39" s="543"/>
      <c r="S39" s="543"/>
      <c r="T39" s="543"/>
      <c r="U39" s="543"/>
      <c r="V39" s="543" t="str">
        <f>IF(VLOOKUP(V34,Tabel_P_Ruang,4*$AH$4-1,0)&lt;&gt;0,VLOOKUP(V34,Tabel_P_Ruang,4*$AH$4-1,0),"")</f>
        <v/>
      </c>
      <c r="W39" s="543"/>
      <c r="X39" s="543"/>
      <c r="Y39" s="543"/>
      <c r="Z39" s="543"/>
      <c r="AA39" s="543" t="str">
        <f>IF(VLOOKUP(AA34,Tabel_P_Ruang,4*$AH$4-1,0)&lt;&gt;0,VLOOKUP(AA34,Tabel_P_Ruang,4*$AH$4-1,0),"")</f>
        <v/>
      </c>
      <c r="AB39" s="543"/>
      <c r="AC39" s="543"/>
      <c r="AD39" s="543"/>
      <c r="AE39" s="543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574" t="str">
        <f>IF(VLOOKUP(B34,Tabel_P_Ruang,4*$AH$4,0)&lt;&gt;0,VLOOKUP(B34,Tabel_P_Ruang,4*$AH$4,0),"")</f>
        <v/>
      </c>
      <c r="C40" s="574"/>
      <c r="D40" s="574"/>
      <c r="E40" s="574"/>
      <c r="F40" s="574"/>
      <c r="G40" s="574" t="str">
        <f>IF(VLOOKUP(G34,Tabel_P_Ruang,4*$AH$4,0)&lt;&gt;0,VLOOKUP(G34,Tabel_P_Ruang,4*$AH$4,0),"")</f>
        <v/>
      </c>
      <c r="H40" s="574"/>
      <c r="I40" s="574"/>
      <c r="J40" s="574"/>
      <c r="K40" s="574"/>
      <c r="L40" s="574" t="str">
        <f>IF(VLOOKUP(L34,Tabel_P_Ruang,4*$AH$4,0)&lt;&gt;0,VLOOKUP(L34,Tabel_P_Ruang,4*$AH$4,0),"")</f>
        <v/>
      </c>
      <c r="M40" s="574"/>
      <c r="N40" s="574"/>
      <c r="O40" s="574"/>
      <c r="P40" s="574"/>
      <c r="Q40" s="574" t="str">
        <f>IF(VLOOKUP(Q34,Tabel_P_Ruang,4*$AH$4,0)&lt;&gt;0,VLOOKUP(Q34,Tabel_P_Ruang,4*$AH$4,0),"")</f>
        <v/>
      </c>
      <c r="R40" s="574"/>
      <c r="S40" s="574"/>
      <c r="T40" s="574"/>
      <c r="U40" s="574"/>
      <c r="V40" s="574" t="str">
        <f>IF(VLOOKUP(V34,Tabel_P_Ruang,4*$AH$4,0)&lt;&gt;0,VLOOKUP(V34,Tabel_P_Ruang,4*$AH$4,0),"")</f>
        <v/>
      </c>
      <c r="W40" s="574"/>
      <c r="X40" s="574"/>
      <c r="Y40" s="574"/>
      <c r="Z40" s="574"/>
      <c r="AA40" s="574" t="str">
        <f>IF(VLOOKUP(AA34,Tabel_P_Ruang,4*$AH$4,0)&lt;&gt;0,VLOOKUP(AA34,Tabel_P_Ruang,4*$AH$4,0),"")</f>
        <v/>
      </c>
      <c r="AB40" s="574"/>
      <c r="AC40" s="574"/>
      <c r="AD40" s="574"/>
      <c r="AE40" s="574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574"/>
      <c r="C41" s="574"/>
      <c r="D41" s="574"/>
      <c r="E41" s="574"/>
      <c r="F41" s="574"/>
      <c r="G41" s="574"/>
      <c r="H41" s="574"/>
      <c r="I41" s="574"/>
      <c r="J41" s="574"/>
      <c r="K41" s="574"/>
      <c r="L41" s="574"/>
      <c r="M41" s="574"/>
      <c r="N41" s="574"/>
      <c r="O41" s="574"/>
      <c r="P41" s="574"/>
      <c r="Q41" s="574"/>
      <c r="R41" s="574"/>
      <c r="S41" s="574"/>
      <c r="T41" s="574"/>
      <c r="U41" s="574"/>
      <c r="V41" s="574"/>
      <c r="W41" s="574"/>
      <c r="X41" s="574"/>
      <c r="Y41" s="574"/>
      <c r="Z41" s="574"/>
      <c r="AA41" s="574"/>
      <c r="AB41" s="574"/>
      <c r="AC41" s="574"/>
      <c r="AD41" s="574"/>
      <c r="AE41" s="574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574"/>
      <c r="C42" s="574"/>
      <c r="D42" s="574"/>
      <c r="E42" s="574"/>
      <c r="F42" s="574"/>
      <c r="G42" s="574"/>
      <c r="H42" s="574"/>
      <c r="I42" s="574"/>
      <c r="J42" s="574"/>
      <c r="K42" s="574"/>
      <c r="L42" s="574"/>
      <c r="M42" s="574"/>
      <c r="N42" s="574"/>
      <c r="O42" s="574"/>
      <c r="P42" s="574"/>
      <c r="Q42" s="574"/>
      <c r="R42" s="574"/>
      <c r="S42" s="574"/>
      <c r="T42" s="574"/>
      <c r="U42" s="574"/>
      <c r="V42" s="574"/>
      <c r="W42" s="574"/>
      <c r="X42" s="574"/>
      <c r="Y42" s="574"/>
      <c r="Z42" s="574"/>
      <c r="AA42" s="574"/>
      <c r="AB42" s="574"/>
      <c r="AC42" s="574"/>
      <c r="AD42" s="574"/>
      <c r="AE42" s="574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09"/>
      <c r="AE44" s="209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09"/>
      <c r="AE45" s="209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34">
        <f>IF(Dt_Pemb_R!$C$6="Kanan ke Kiri",VALUE(MID($AH60,1,2)),VALUE(MID($AI60,1,2)))</f>
        <v>24</v>
      </c>
      <c r="C46" s="534"/>
      <c r="D46" s="535"/>
      <c r="E46" s="536"/>
      <c r="F46" s="222"/>
      <c r="G46" s="234">
        <f>IF(Dt_Pemb_R!$C$6="Kanan ke Kiri",VALUE(MID($AH60,3,2)),VALUE(MID($AI60,3,2)))</f>
        <v>23</v>
      </c>
      <c r="H46" s="534"/>
      <c r="I46" s="535"/>
      <c r="J46" s="536"/>
      <c r="K46" s="222"/>
      <c r="L46" s="234">
        <f>IF(Dt_Pemb_R!$C$6="Kanan ke Kiri",VALUE(MID($AH60,5,2)),VALUE(MID($AI60,5,2)))</f>
        <v>22</v>
      </c>
      <c r="M46" s="534"/>
      <c r="N46" s="535"/>
      <c r="O46" s="536"/>
      <c r="P46" s="222"/>
      <c r="Q46" s="234">
        <f>IF(Dt_Pemb_R!$C$6="Kanan ke Kiri",VALUE(MID($AH60,7,2)),VALUE(MID($AI60,7,2)))</f>
        <v>21</v>
      </c>
      <c r="R46" s="534"/>
      <c r="S46" s="535"/>
      <c r="T46" s="536"/>
      <c r="U46" s="222"/>
      <c r="V46" s="234">
        <f>IF(Dt_Pemb_R!$C$6="Kanan ke Kiri",VALUE(MID($AH60,9,2)),VALUE(MID($AI60,9,2)))</f>
        <v>20</v>
      </c>
      <c r="W46" s="534"/>
      <c r="X46" s="535"/>
      <c r="Y46" s="536"/>
      <c r="Z46" s="222"/>
      <c r="AA46" s="234">
        <f>IF(Dt_Pemb_R!$C$6="Kanan ke Kiri",VALUE(MID($AH60,11,2)),VALUE(MID($AI60,11,2)))</f>
        <v>19</v>
      </c>
      <c r="AB46" s="534"/>
      <c r="AC46" s="535"/>
      <c r="AD46" s="536"/>
      <c r="AE46" s="222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537"/>
      <c r="D47" s="538"/>
      <c r="E47" s="539"/>
      <c r="F47" s="222"/>
      <c r="G47" s="209"/>
      <c r="H47" s="537"/>
      <c r="I47" s="538"/>
      <c r="J47" s="539"/>
      <c r="K47" s="222"/>
      <c r="L47" s="209"/>
      <c r="M47" s="537"/>
      <c r="N47" s="538"/>
      <c r="O47" s="539"/>
      <c r="P47" s="222"/>
      <c r="Q47" s="209"/>
      <c r="R47" s="537"/>
      <c r="S47" s="538"/>
      <c r="T47" s="539"/>
      <c r="U47" s="222"/>
      <c r="V47" s="209"/>
      <c r="W47" s="537"/>
      <c r="X47" s="538"/>
      <c r="Y47" s="539"/>
      <c r="Z47" s="222"/>
      <c r="AA47" s="209"/>
      <c r="AB47" s="537"/>
      <c r="AC47" s="538"/>
      <c r="AD47" s="539"/>
      <c r="AE47" s="222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537"/>
      <c r="D48" s="538"/>
      <c r="E48" s="539"/>
      <c r="F48" s="222"/>
      <c r="G48" s="209"/>
      <c r="H48" s="537"/>
      <c r="I48" s="538"/>
      <c r="J48" s="539"/>
      <c r="K48" s="222"/>
      <c r="L48" s="209"/>
      <c r="M48" s="537"/>
      <c r="N48" s="538"/>
      <c r="O48" s="539"/>
      <c r="P48" s="222"/>
      <c r="Q48" s="209"/>
      <c r="R48" s="537"/>
      <c r="S48" s="538"/>
      <c r="T48" s="539"/>
      <c r="U48" s="222"/>
      <c r="V48" s="209"/>
      <c r="W48" s="537"/>
      <c r="X48" s="538"/>
      <c r="Y48" s="539"/>
      <c r="Z48" s="222"/>
      <c r="AA48" s="209"/>
      <c r="AB48" s="537"/>
      <c r="AC48" s="538"/>
      <c r="AD48" s="539"/>
      <c r="AE48" s="222"/>
      <c r="AF48" s="228"/>
      <c r="AG48" s="243"/>
      <c r="AH48" s="242" t="s">
        <v>143</v>
      </c>
      <c r="AI48" s="242" t="s">
        <v>150</v>
      </c>
      <c r="AJ48" s="243"/>
    </row>
    <row r="49" spans="1:36" ht="11.25" customHeight="1" x14ac:dyDescent="0.3">
      <c r="A49" s="85"/>
      <c r="B49" s="209"/>
      <c r="C49" s="537"/>
      <c r="D49" s="538"/>
      <c r="E49" s="539"/>
      <c r="F49" s="222"/>
      <c r="G49" s="209"/>
      <c r="H49" s="537"/>
      <c r="I49" s="538"/>
      <c r="J49" s="539"/>
      <c r="K49" s="222"/>
      <c r="L49" s="209"/>
      <c r="M49" s="537"/>
      <c r="N49" s="538"/>
      <c r="O49" s="539"/>
      <c r="P49" s="222"/>
      <c r="Q49" s="209"/>
      <c r="R49" s="537"/>
      <c r="S49" s="538"/>
      <c r="T49" s="539"/>
      <c r="U49" s="222"/>
      <c r="V49" s="209"/>
      <c r="W49" s="537"/>
      <c r="X49" s="538"/>
      <c r="Y49" s="539"/>
      <c r="Z49" s="222"/>
      <c r="AA49" s="209"/>
      <c r="AB49" s="537"/>
      <c r="AC49" s="538"/>
      <c r="AD49" s="539"/>
      <c r="AE49" s="222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540"/>
      <c r="D50" s="541"/>
      <c r="E50" s="542"/>
      <c r="F50" s="222"/>
      <c r="G50" s="209"/>
      <c r="H50" s="540"/>
      <c r="I50" s="541"/>
      <c r="J50" s="542"/>
      <c r="K50" s="222"/>
      <c r="L50" s="209"/>
      <c r="M50" s="540"/>
      <c r="N50" s="541"/>
      <c r="O50" s="542"/>
      <c r="P50" s="222"/>
      <c r="Q50" s="209"/>
      <c r="R50" s="540"/>
      <c r="S50" s="541"/>
      <c r="T50" s="542"/>
      <c r="U50" s="222"/>
      <c r="V50" s="209"/>
      <c r="W50" s="540"/>
      <c r="X50" s="541"/>
      <c r="Y50" s="542"/>
      <c r="Z50" s="222"/>
      <c r="AA50" s="209"/>
      <c r="AB50" s="540"/>
      <c r="AC50" s="541"/>
      <c r="AD50" s="542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543" t="e">
        <f>IF(VLOOKUP(B46,Tabel_P_Ruang,4*$AH$4-1,0)&lt;&gt;0,VLOOKUP(B46,Tabel_P_Ruang,4*$AH$4-1,0),"")</f>
        <v>#N/A</v>
      </c>
      <c r="C51" s="543"/>
      <c r="D51" s="543"/>
      <c r="E51" s="543"/>
      <c r="F51" s="543"/>
      <c r="G51" s="543" t="str">
        <f>IF(VLOOKUP(G46,Tabel_P_Ruang,4*$AH$4-1,0)&lt;&gt;0,VLOOKUP(G46,Tabel_P_Ruang,4*$AH$4-1,0),"")</f>
        <v/>
      </c>
      <c r="H51" s="543"/>
      <c r="I51" s="543"/>
      <c r="J51" s="543"/>
      <c r="K51" s="543"/>
      <c r="L51" s="543" t="str">
        <f>IF(VLOOKUP(L46,Tabel_P_Ruang,4*$AH$4-1,0)&lt;&gt;0,VLOOKUP(L46,Tabel_P_Ruang,4*$AH$4-1,0),"")</f>
        <v/>
      </c>
      <c r="M51" s="543"/>
      <c r="N51" s="543"/>
      <c r="O51" s="543"/>
      <c r="P51" s="543"/>
      <c r="Q51" s="543" t="str">
        <f>IF(VLOOKUP(Q46,Tabel_P_Ruang,4*$AH$4-1,0)&lt;&gt;0,VLOOKUP(Q46,Tabel_P_Ruang,4*$AH$4-1,0),"")</f>
        <v/>
      </c>
      <c r="R51" s="543"/>
      <c r="S51" s="543"/>
      <c r="T51" s="543"/>
      <c r="U51" s="543"/>
      <c r="V51" s="543" t="str">
        <f>IF(VLOOKUP(V46,Tabel_P_Ruang,4*$AH$4-1,0)&lt;&gt;0,VLOOKUP(V46,Tabel_P_Ruang,4*$AH$4-1,0),"")</f>
        <v/>
      </c>
      <c r="W51" s="543"/>
      <c r="X51" s="543"/>
      <c r="Y51" s="543"/>
      <c r="Z51" s="543"/>
      <c r="AA51" s="543" t="str">
        <f>IF(VLOOKUP(AA46,Tabel_P_Ruang,4*$AH$4-1,0)&lt;&gt;0,VLOOKUP(AA46,Tabel_P_Ruang,4*$AH$4-1,0),"")</f>
        <v/>
      </c>
      <c r="AB51" s="543"/>
      <c r="AC51" s="543"/>
      <c r="AD51" s="543"/>
      <c r="AE51" s="543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574" t="e">
        <f>IF(VLOOKUP(B46,Tabel_P_Ruang,4*$AH$4,0)&lt;&gt;0,VLOOKUP(B46,Tabel_P_Ruang,4*$AH$4,0),"")</f>
        <v>#N/A</v>
      </c>
      <c r="C52" s="574"/>
      <c r="D52" s="574"/>
      <c r="E52" s="574"/>
      <c r="F52" s="574"/>
      <c r="G52" s="574" t="str">
        <f>IF(VLOOKUP(G46,Tabel_P_Ruang,4*$AH$4,0)&lt;&gt;0,VLOOKUP(G46,Tabel_P_Ruang,4*$AH$4,0),"")</f>
        <v/>
      </c>
      <c r="H52" s="574"/>
      <c r="I52" s="574"/>
      <c r="J52" s="574"/>
      <c r="K52" s="574"/>
      <c r="L52" s="574" t="str">
        <f>IF(VLOOKUP(L46,Tabel_P_Ruang,4*$AH$4,0)&lt;&gt;0,VLOOKUP(L46,Tabel_P_Ruang,4*$AH$4,0),"")</f>
        <v/>
      </c>
      <c r="M52" s="574"/>
      <c r="N52" s="574"/>
      <c r="O52" s="574"/>
      <c r="P52" s="574"/>
      <c r="Q52" s="574" t="str">
        <f>IF(VLOOKUP(Q46,Tabel_P_Ruang,4*$AH$4,0)&lt;&gt;0,VLOOKUP(Q46,Tabel_P_Ruang,4*$AH$4,0),"")</f>
        <v/>
      </c>
      <c r="R52" s="574"/>
      <c r="S52" s="574"/>
      <c r="T52" s="574"/>
      <c r="U52" s="574"/>
      <c r="V52" s="574" t="str">
        <f>IF(VLOOKUP(V46,Tabel_P_Ruang,4*$AH$4,0)&lt;&gt;0,VLOOKUP(V46,Tabel_P_Ruang,4*$AH$4,0),"")</f>
        <v/>
      </c>
      <c r="W52" s="574"/>
      <c r="X52" s="574"/>
      <c r="Y52" s="574"/>
      <c r="Z52" s="574"/>
      <c r="AA52" s="574" t="str">
        <f>IF(VLOOKUP(AA46,Tabel_P_Ruang,4*$AH$4,0)&lt;&gt;0,VLOOKUP(AA46,Tabel_P_Ruang,4*$AH$4,0),"")</f>
        <v/>
      </c>
      <c r="AB52" s="574"/>
      <c r="AC52" s="574"/>
      <c r="AD52" s="574"/>
      <c r="AE52" s="574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574"/>
      <c r="C53" s="574"/>
      <c r="D53" s="574"/>
      <c r="E53" s="574"/>
      <c r="F53" s="574"/>
      <c r="G53" s="574"/>
      <c r="H53" s="574"/>
      <c r="I53" s="574"/>
      <c r="J53" s="574"/>
      <c r="K53" s="574"/>
      <c r="L53" s="574"/>
      <c r="M53" s="574"/>
      <c r="N53" s="574"/>
      <c r="O53" s="574"/>
      <c r="P53" s="574"/>
      <c r="Q53" s="574"/>
      <c r="R53" s="574"/>
      <c r="S53" s="574"/>
      <c r="T53" s="574"/>
      <c r="U53" s="574"/>
      <c r="V53" s="574"/>
      <c r="W53" s="574"/>
      <c r="X53" s="574"/>
      <c r="Y53" s="574"/>
      <c r="Z53" s="574"/>
      <c r="AA53" s="574"/>
      <c r="AB53" s="574"/>
      <c r="AC53" s="574"/>
      <c r="AD53" s="574"/>
      <c r="AE53" s="574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574"/>
      <c r="C54" s="574"/>
      <c r="D54" s="574"/>
      <c r="E54" s="574"/>
      <c r="F54" s="574"/>
      <c r="G54" s="574"/>
      <c r="H54" s="574"/>
      <c r="I54" s="574"/>
      <c r="J54" s="574"/>
      <c r="K54" s="574"/>
      <c r="L54" s="574"/>
      <c r="M54" s="574"/>
      <c r="N54" s="574"/>
      <c r="O54" s="574"/>
      <c r="P54" s="574"/>
      <c r="Q54" s="574"/>
      <c r="R54" s="574"/>
      <c r="S54" s="574"/>
      <c r="T54" s="574"/>
      <c r="U54" s="574"/>
      <c r="V54" s="574"/>
      <c r="W54" s="574"/>
      <c r="X54" s="574"/>
      <c r="Y54" s="574"/>
      <c r="Z54" s="574"/>
      <c r="AA54" s="574"/>
      <c r="AB54" s="574"/>
      <c r="AC54" s="574"/>
      <c r="AD54" s="574"/>
      <c r="AE54" s="574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09"/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09"/>
      <c r="AE55" s="209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9"/>
      <c r="AA56" s="209"/>
      <c r="AB56" s="209"/>
      <c r="AC56" s="209"/>
      <c r="AD56" s="209"/>
      <c r="AE56" s="209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209"/>
      <c r="D57" s="209"/>
      <c r="E57" s="209"/>
      <c r="F57" s="209"/>
      <c r="G57" s="209"/>
      <c r="H57" s="209"/>
      <c r="I57" s="209"/>
      <c r="J57" s="209"/>
      <c r="K57" s="209"/>
      <c r="L57" s="209"/>
      <c r="M57" s="209"/>
      <c r="N57" s="209"/>
      <c r="O57" s="209"/>
      <c r="P57" s="209"/>
      <c r="Q57" s="209"/>
      <c r="R57" s="209"/>
      <c r="S57" s="209"/>
      <c r="T57" s="209"/>
      <c r="U57" s="209"/>
      <c r="V57" s="209"/>
      <c r="W57" s="209"/>
      <c r="X57" s="209"/>
      <c r="Y57" s="209"/>
      <c r="Z57" s="209"/>
      <c r="AA57" s="209"/>
      <c r="AB57" s="209"/>
      <c r="AC57" s="209"/>
      <c r="AD57" s="209"/>
      <c r="AE57" s="209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34">
        <f>IF(Dt_Pemb_R!$C$6="Kanan ke Kiri",VALUE(MID($AH28,1,2)),VALUE(MID($AI28,1,2)))</f>
        <v>25</v>
      </c>
      <c r="C58" s="534"/>
      <c r="D58" s="535"/>
      <c r="E58" s="536"/>
      <c r="F58" s="222"/>
      <c r="G58" s="234">
        <f>IF(Dt_Pemb_R!$C$6="Kanan ke Kiri",VALUE(MID($AH28,3,2)),VALUE(MID($AI28,3,2)))</f>
        <v>26</v>
      </c>
      <c r="H58" s="534"/>
      <c r="I58" s="535"/>
      <c r="J58" s="536"/>
      <c r="K58" s="222"/>
      <c r="L58" s="234">
        <f>IF(Dt_Pemb_R!$C$6="Kanan ke Kiri",VALUE(MID($AH28,5,2)),VALUE(MID($AI28,5,2)))</f>
        <v>27</v>
      </c>
      <c r="M58" s="534"/>
      <c r="N58" s="535"/>
      <c r="O58" s="536"/>
      <c r="P58" s="222"/>
      <c r="Q58" s="234">
        <f>IF(Dt_Pemb_R!$C$6="Kanan ke Kiri",VALUE(MID($AH28,7,2)),VALUE(MID($AI28,7,2)))</f>
        <v>28</v>
      </c>
      <c r="R58" s="534"/>
      <c r="S58" s="535"/>
      <c r="T58" s="536"/>
      <c r="U58" s="222"/>
      <c r="V58" s="234">
        <f>IF(Dt_Pemb_R!$C$6="Kanan ke Kiri",VALUE(MID($AH28,9,2)),VALUE(MID($AI28,9,2)))</f>
        <v>29</v>
      </c>
      <c r="W58" s="534"/>
      <c r="X58" s="535"/>
      <c r="Y58" s="536"/>
      <c r="Z58" s="222"/>
      <c r="AA58" s="234">
        <f>IF(Dt_Pemb_R!$C$6="Kanan ke Kiri",VALUE(MID($AH28,11,2)),VALUE(MID($AI28,11,2)))</f>
        <v>30</v>
      </c>
      <c r="AB58" s="534"/>
      <c r="AC58" s="535"/>
      <c r="AD58" s="536"/>
      <c r="AE58" s="222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537"/>
      <c r="D59" s="538"/>
      <c r="E59" s="539"/>
      <c r="F59" s="222"/>
      <c r="G59" s="209"/>
      <c r="H59" s="537"/>
      <c r="I59" s="538"/>
      <c r="J59" s="539"/>
      <c r="K59" s="222"/>
      <c r="L59" s="209"/>
      <c r="M59" s="537"/>
      <c r="N59" s="538"/>
      <c r="O59" s="539"/>
      <c r="P59" s="222"/>
      <c r="Q59" s="209"/>
      <c r="R59" s="537"/>
      <c r="S59" s="538"/>
      <c r="T59" s="539"/>
      <c r="U59" s="222"/>
      <c r="V59" s="209"/>
      <c r="W59" s="537"/>
      <c r="X59" s="538"/>
      <c r="Y59" s="539"/>
      <c r="Z59" s="222"/>
      <c r="AA59" s="209"/>
      <c r="AB59" s="537"/>
      <c r="AC59" s="538"/>
      <c r="AD59" s="539"/>
      <c r="AE59" s="222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537"/>
      <c r="D60" s="538"/>
      <c r="E60" s="539"/>
      <c r="F60" s="222"/>
      <c r="G60" s="209"/>
      <c r="H60" s="537"/>
      <c r="I60" s="538"/>
      <c r="J60" s="539"/>
      <c r="K60" s="222"/>
      <c r="L60" s="209"/>
      <c r="M60" s="537"/>
      <c r="N60" s="538"/>
      <c r="O60" s="539"/>
      <c r="P60" s="222"/>
      <c r="Q60" s="209"/>
      <c r="R60" s="537"/>
      <c r="S60" s="538"/>
      <c r="T60" s="539"/>
      <c r="U60" s="222"/>
      <c r="V60" s="209"/>
      <c r="W60" s="537"/>
      <c r="X60" s="538"/>
      <c r="Y60" s="539"/>
      <c r="Z60" s="222"/>
      <c r="AA60" s="209"/>
      <c r="AB60" s="537"/>
      <c r="AC60" s="538"/>
      <c r="AD60" s="539"/>
      <c r="AE60" s="222"/>
      <c r="AF60" s="228"/>
      <c r="AG60" s="243"/>
      <c r="AH60" s="242" t="s">
        <v>144</v>
      </c>
      <c r="AI60" s="242" t="s">
        <v>151</v>
      </c>
      <c r="AJ60" s="243"/>
    </row>
    <row r="61" spans="1:36" ht="11.25" customHeight="1" x14ac:dyDescent="0.3">
      <c r="A61" s="85"/>
      <c r="B61" s="209"/>
      <c r="C61" s="537"/>
      <c r="D61" s="538"/>
      <c r="E61" s="539"/>
      <c r="F61" s="222"/>
      <c r="G61" s="209"/>
      <c r="H61" s="537"/>
      <c r="I61" s="538"/>
      <c r="J61" s="539"/>
      <c r="K61" s="222"/>
      <c r="L61" s="209"/>
      <c r="M61" s="537"/>
      <c r="N61" s="538"/>
      <c r="O61" s="539"/>
      <c r="P61" s="222"/>
      <c r="Q61" s="209"/>
      <c r="R61" s="537"/>
      <c r="S61" s="538"/>
      <c r="T61" s="539"/>
      <c r="U61" s="222"/>
      <c r="V61" s="209"/>
      <c r="W61" s="537"/>
      <c r="X61" s="538"/>
      <c r="Y61" s="539"/>
      <c r="Z61" s="222"/>
      <c r="AA61" s="209"/>
      <c r="AB61" s="537"/>
      <c r="AC61" s="538"/>
      <c r="AD61" s="539"/>
      <c r="AE61" s="222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540"/>
      <c r="D62" s="541"/>
      <c r="E62" s="542"/>
      <c r="F62" s="222"/>
      <c r="G62" s="209"/>
      <c r="H62" s="540"/>
      <c r="I62" s="541"/>
      <c r="J62" s="542"/>
      <c r="K62" s="222"/>
      <c r="L62" s="209"/>
      <c r="M62" s="540"/>
      <c r="N62" s="541"/>
      <c r="O62" s="542"/>
      <c r="P62" s="222"/>
      <c r="Q62" s="209"/>
      <c r="R62" s="540"/>
      <c r="S62" s="541"/>
      <c r="T62" s="542"/>
      <c r="U62" s="222"/>
      <c r="V62" s="209"/>
      <c r="W62" s="540"/>
      <c r="X62" s="541"/>
      <c r="Y62" s="542"/>
      <c r="Z62" s="222"/>
      <c r="AA62" s="209"/>
      <c r="AB62" s="540"/>
      <c r="AC62" s="541"/>
      <c r="AD62" s="542"/>
      <c r="AE62" s="222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543" t="e">
        <f>IF(VLOOKUP(B58,Tabel_P_Ruang,4*$AH$4-1,0)&lt;&gt;0,VLOOKUP(B58,Tabel_P_Ruang,4*$AH$4-1,0),"")</f>
        <v>#N/A</v>
      </c>
      <c r="C63" s="543"/>
      <c r="D63" s="543"/>
      <c r="E63" s="543"/>
      <c r="F63" s="543"/>
      <c r="G63" s="543" t="e">
        <f>IF(VLOOKUP(G58,Tabel_P_Ruang,4*$AH$4-1,0)&lt;&gt;0,VLOOKUP(G58,Tabel_P_Ruang,4*$AH$4-1,0),"")</f>
        <v>#N/A</v>
      </c>
      <c r="H63" s="543"/>
      <c r="I63" s="543"/>
      <c r="J63" s="543"/>
      <c r="K63" s="543"/>
      <c r="L63" s="543" t="e">
        <f>IF(VLOOKUP(L58,Tabel_P_Ruang,4*$AH$4-1,0)&lt;&gt;0,VLOOKUP(L58,Tabel_P_Ruang,4*$AH$4-1,0),"")</f>
        <v>#N/A</v>
      </c>
      <c r="M63" s="543"/>
      <c r="N63" s="543"/>
      <c r="O63" s="543"/>
      <c r="P63" s="543"/>
      <c r="Q63" s="543" t="e">
        <f>IF(VLOOKUP(Q58,Tabel_P_Ruang,4*$AH$4-1,0)&lt;&gt;0,VLOOKUP(Q58,Tabel_P_Ruang,4*$AH$4-1,0),"")</f>
        <v>#N/A</v>
      </c>
      <c r="R63" s="543"/>
      <c r="S63" s="543"/>
      <c r="T63" s="543"/>
      <c r="U63" s="543"/>
      <c r="V63" s="543" t="e">
        <f>IF(VLOOKUP(V58,Tabel_P_Ruang,4*$AH$4-1,0)&lt;&gt;0,VLOOKUP(V58,Tabel_P_Ruang,4*$AH$4-1,0),"")</f>
        <v>#N/A</v>
      </c>
      <c r="W63" s="543"/>
      <c r="X63" s="543"/>
      <c r="Y63" s="543"/>
      <c r="Z63" s="543"/>
      <c r="AA63" s="543" t="e">
        <f>IF(VLOOKUP(AA58,Tabel_P_Ruang,4*$AH$4-1,0)&lt;&gt;0,VLOOKUP(AA58,Tabel_P_Ruang,4*$AH$4-1,0),"")</f>
        <v>#N/A</v>
      </c>
      <c r="AB63" s="543"/>
      <c r="AC63" s="543"/>
      <c r="AD63" s="543"/>
      <c r="AE63" s="543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574" t="e">
        <f>IF(VLOOKUP(B58,Tabel_P_Ruang,4*$AH$4,0)&lt;&gt;0,VLOOKUP(B58,Tabel_P_Ruang,4*$AH$4,0),"")</f>
        <v>#N/A</v>
      </c>
      <c r="C64" s="574"/>
      <c r="D64" s="574"/>
      <c r="E64" s="574"/>
      <c r="F64" s="574"/>
      <c r="G64" s="574" t="e">
        <f>IF(VLOOKUP(G58,Tabel_P_Ruang,4*$AH$4,0)&lt;&gt;0,VLOOKUP(G58,Tabel_P_Ruang,4*$AH$4,0),"")</f>
        <v>#N/A</v>
      </c>
      <c r="H64" s="574"/>
      <c r="I64" s="574"/>
      <c r="J64" s="574"/>
      <c r="K64" s="574"/>
      <c r="L64" s="574" t="e">
        <f>IF(VLOOKUP(L58,Tabel_P_Ruang,4*$AH$4,0)&lt;&gt;0,VLOOKUP(L58,Tabel_P_Ruang,4*$AH$4,0),"")</f>
        <v>#N/A</v>
      </c>
      <c r="M64" s="574"/>
      <c r="N64" s="574"/>
      <c r="O64" s="574"/>
      <c r="P64" s="574"/>
      <c r="Q64" s="574" t="e">
        <f>IF(VLOOKUP(Q58,Tabel_P_Ruang,4*$AH$4,0)&lt;&gt;0,VLOOKUP(Q58,Tabel_P_Ruang,4*$AH$4,0),"")</f>
        <v>#N/A</v>
      </c>
      <c r="R64" s="574"/>
      <c r="S64" s="574"/>
      <c r="T64" s="574"/>
      <c r="U64" s="574"/>
      <c r="V64" s="574" t="e">
        <f>IF(VLOOKUP(V58,Tabel_P_Ruang,4*$AH$4,0)&lt;&gt;0,VLOOKUP(V58,Tabel_P_Ruang,4*$AH$4,0),"")</f>
        <v>#N/A</v>
      </c>
      <c r="W64" s="574"/>
      <c r="X64" s="574"/>
      <c r="Y64" s="574"/>
      <c r="Z64" s="574"/>
      <c r="AA64" s="574" t="e">
        <f>IF(VLOOKUP(AA58,Tabel_P_Ruang,4*$AH$4,0)&lt;&gt;0,VLOOKUP(AA58,Tabel_P_Ruang,4*$AH$4,0),"")</f>
        <v>#N/A</v>
      </c>
      <c r="AB64" s="574"/>
      <c r="AC64" s="574"/>
      <c r="AD64" s="574"/>
      <c r="AE64" s="574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574"/>
      <c r="C65" s="574"/>
      <c r="D65" s="574"/>
      <c r="E65" s="574"/>
      <c r="F65" s="574"/>
      <c r="G65" s="574"/>
      <c r="H65" s="574"/>
      <c r="I65" s="574"/>
      <c r="J65" s="574"/>
      <c r="K65" s="574"/>
      <c r="L65" s="574"/>
      <c r="M65" s="574"/>
      <c r="N65" s="574"/>
      <c r="O65" s="574"/>
      <c r="P65" s="574"/>
      <c r="Q65" s="574"/>
      <c r="R65" s="574"/>
      <c r="S65" s="574"/>
      <c r="T65" s="574"/>
      <c r="U65" s="574"/>
      <c r="V65" s="574"/>
      <c r="W65" s="574"/>
      <c r="X65" s="574"/>
      <c r="Y65" s="574"/>
      <c r="Z65" s="574"/>
      <c r="AA65" s="574"/>
      <c r="AB65" s="574"/>
      <c r="AC65" s="574"/>
      <c r="AD65" s="574"/>
      <c r="AE65" s="574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575"/>
      <c r="C66" s="575"/>
      <c r="D66" s="575"/>
      <c r="E66" s="575"/>
      <c r="F66" s="575"/>
      <c r="G66" s="575"/>
      <c r="H66" s="575"/>
      <c r="I66" s="575"/>
      <c r="J66" s="575"/>
      <c r="K66" s="575"/>
      <c r="L66" s="575"/>
      <c r="M66" s="575"/>
      <c r="N66" s="575"/>
      <c r="O66" s="575"/>
      <c r="P66" s="575"/>
      <c r="Q66" s="575"/>
      <c r="R66" s="575"/>
      <c r="S66" s="575"/>
      <c r="T66" s="575"/>
      <c r="U66" s="575"/>
      <c r="V66" s="575"/>
      <c r="W66" s="575"/>
      <c r="X66" s="575"/>
      <c r="Y66" s="575"/>
      <c r="Z66" s="575"/>
      <c r="AA66" s="575"/>
      <c r="AB66" s="575"/>
      <c r="AC66" s="575"/>
      <c r="AD66" s="575"/>
      <c r="AE66" s="575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94">
    <mergeCell ref="V64:Z66"/>
    <mergeCell ref="AA64:AE66"/>
    <mergeCell ref="L28:P30"/>
    <mergeCell ref="Q28:U30"/>
    <mergeCell ref="V28:Z30"/>
    <mergeCell ref="AA28:AE30"/>
    <mergeCell ref="AA40:AE42"/>
    <mergeCell ref="V63:Z63"/>
    <mergeCell ref="AA63:AE63"/>
    <mergeCell ref="V51:Z51"/>
    <mergeCell ref="AA51:AE51"/>
    <mergeCell ref="AA39:AE39"/>
    <mergeCell ref="W46:Y50"/>
    <mergeCell ref="AB46:AD50"/>
    <mergeCell ref="AB34:AD38"/>
    <mergeCell ref="B40:F42"/>
    <mergeCell ref="G40:K42"/>
    <mergeCell ref="L40:P42"/>
    <mergeCell ref="Q40:U42"/>
    <mergeCell ref="V40:Z42"/>
    <mergeCell ref="B64:F66"/>
    <mergeCell ref="G64:K66"/>
    <mergeCell ref="L64:P66"/>
    <mergeCell ref="Q64:U66"/>
    <mergeCell ref="B63:F63"/>
    <mergeCell ref="G63:K63"/>
    <mergeCell ref="L63:P63"/>
    <mergeCell ref="Q63:U63"/>
    <mergeCell ref="B52:F54"/>
    <mergeCell ref="G52:K54"/>
    <mergeCell ref="L52:P54"/>
    <mergeCell ref="Q52:U54"/>
    <mergeCell ref="B51:F51"/>
    <mergeCell ref="G51:K51"/>
    <mergeCell ref="L51:P51"/>
    <mergeCell ref="Q51:U51"/>
    <mergeCell ref="B39:F39"/>
    <mergeCell ref="G39:K39"/>
    <mergeCell ref="L39:P39"/>
    <mergeCell ref="Q39:U39"/>
    <mergeCell ref="V39:Z39"/>
    <mergeCell ref="V27:Z27"/>
    <mergeCell ref="AA27:AE27"/>
    <mergeCell ref="B28:F30"/>
    <mergeCell ref="G28:K30"/>
    <mergeCell ref="C58:E62"/>
    <mergeCell ref="H58:J62"/>
    <mergeCell ref="M58:O62"/>
    <mergeCell ref="R58:T62"/>
    <mergeCell ref="W58:Y62"/>
    <mergeCell ref="AB58:AD62"/>
    <mergeCell ref="V52:Z54"/>
    <mergeCell ref="AA52:AE54"/>
    <mergeCell ref="C46:E50"/>
    <mergeCell ref="H46:J50"/>
    <mergeCell ref="M46:O50"/>
    <mergeCell ref="R46:T50"/>
    <mergeCell ref="C34:E38"/>
    <mergeCell ref="H34:J38"/>
    <mergeCell ref="M34:O38"/>
    <mergeCell ref="R34:T38"/>
    <mergeCell ref="W34:Y38"/>
    <mergeCell ref="Q27:U27"/>
    <mergeCell ref="C22:E26"/>
    <mergeCell ref="H22:J26"/>
    <mergeCell ref="M22:O26"/>
    <mergeCell ref="R22:T26"/>
    <mergeCell ref="B16:F18"/>
    <mergeCell ref="G16:K18"/>
    <mergeCell ref="B27:F27"/>
    <mergeCell ref="G27:K27"/>
    <mergeCell ref="L27:P27"/>
    <mergeCell ref="L16:P18"/>
    <mergeCell ref="Q16:U18"/>
    <mergeCell ref="V16:Z18"/>
    <mergeCell ref="W22:Y26"/>
    <mergeCell ref="AB22:AD26"/>
    <mergeCell ref="AA16:AE18"/>
    <mergeCell ref="C10:E14"/>
    <mergeCell ref="B15:F15"/>
    <mergeCell ref="H10:J14"/>
    <mergeCell ref="G15:K15"/>
    <mergeCell ref="A1:AF1"/>
    <mergeCell ref="A2:AF2"/>
    <mergeCell ref="R10:T14"/>
    <mergeCell ref="Q15:U15"/>
    <mergeCell ref="W10:Y14"/>
    <mergeCell ref="V15:Z15"/>
    <mergeCell ref="AH4:AH7"/>
    <mergeCell ref="N6:S8"/>
    <mergeCell ref="M10:O14"/>
    <mergeCell ref="L15:P15"/>
    <mergeCell ref="AB10:AD14"/>
    <mergeCell ref="AA15:AE15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6"/>
      <c r="F10" s="222"/>
      <c r="G10" s="234">
        <f>IF(Dt_Pemb_R!$C$6="Kanan ke Kiri",VALUE(MID($AH24,3,2)),VALUE(MID($AI24,3,2)))</f>
        <v>2</v>
      </c>
      <c r="H10" s="534"/>
      <c r="I10" s="535"/>
      <c r="J10" s="536"/>
      <c r="K10" s="222"/>
      <c r="L10" s="234">
        <f>IF(Dt_Pemb_R!$C$6="Kanan ke Kiri",VALUE(MID($AH24,5,2)),VALUE(MID($AI24,5,2)))</f>
        <v>3</v>
      </c>
      <c r="M10" s="534"/>
      <c r="N10" s="535"/>
      <c r="O10" s="536"/>
      <c r="P10" s="222"/>
      <c r="Q10" s="234">
        <f>IF(Dt_Pemb_R!$C$6="Kanan ke Kiri",VALUE(MID($AH24,7,2)),VALUE(MID($AI24,7,2)))</f>
        <v>4</v>
      </c>
      <c r="R10" s="534"/>
      <c r="S10" s="535"/>
      <c r="T10" s="536"/>
      <c r="U10" s="222"/>
      <c r="V10" s="234">
        <f>IF(Dt_Pemb_R!$C$6="Kanan ke Kiri",VALUE(MID($AH24,9,2)),VALUE(MID($AI24,9,2)))</f>
        <v>5</v>
      </c>
      <c r="W10" s="534"/>
      <c r="X10" s="535"/>
      <c r="Y10" s="536"/>
      <c r="Z10" s="222"/>
      <c r="AA10" s="234">
        <f>IF(Dt_Pemb_R!$C$6="Kanan ke Kiri",VALUE(MID($AH24,11,2)),VALUE(MID($AI24,11,2)))</f>
        <v>6</v>
      </c>
      <c r="AB10" s="534"/>
      <c r="AC10" s="535"/>
      <c r="AD10" s="536"/>
      <c r="AE10" s="222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537"/>
      <c r="D11" s="538"/>
      <c r="E11" s="539"/>
      <c r="F11" s="222"/>
      <c r="G11" s="209"/>
      <c r="H11" s="537"/>
      <c r="I11" s="538"/>
      <c r="J11" s="539"/>
      <c r="K11" s="222"/>
      <c r="L11" s="209"/>
      <c r="M11" s="537"/>
      <c r="N11" s="538"/>
      <c r="O11" s="539"/>
      <c r="P11" s="222"/>
      <c r="Q11" s="209"/>
      <c r="R11" s="537"/>
      <c r="S11" s="538"/>
      <c r="T11" s="539"/>
      <c r="U11" s="222"/>
      <c r="V11" s="209"/>
      <c r="W11" s="537"/>
      <c r="X11" s="538"/>
      <c r="Y11" s="539"/>
      <c r="Z11" s="222"/>
      <c r="AA11" s="209"/>
      <c r="AB11" s="537"/>
      <c r="AC11" s="538"/>
      <c r="AD11" s="539"/>
      <c r="AE11" s="222"/>
      <c r="AF11" s="228"/>
      <c r="AG11" s="68"/>
      <c r="AH11" s="68"/>
      <c r="AI11" s="68"/>
      <c r="AJ11" s="68"/>
    </row>
    <row r="12" spans="1:36" ht="11.25" customHeight="1" x14ac:dyDescent="0.3">
      <c r="A12" s="85"/>
      <c r="B12" s="209"/>
      <c r="C12" s="537"/>
      <c r="D12" s="538"/>
      <c r="E12" s="539"/>
      <c r="F12" s="222"/>
      <c r="G12" s="209"/>
      <c r="H12" s="537"/>
      <c r="I12" s="538"/>
      <c r="J12" s="539"/>
      <c r="K12" s="222"/>
      <c r="L12" s="209"/>
      <c r="M12" s="537"/>
      <c r="N12" s="538"/>
      <c r="O12" s="539"/>
      <c r="P12" s="222"/>
      <c r="Q12" s="209"/>
      <c r="R12" s="537"/>
      <c r="S12" s="538"/>
      <c r="T12" s="539"/>
      <c r="U12" s="222"/>
      <c r="V12" s="209"/>
      <c r="W12" s="537"/>
      <c r="X12" s="538"/>
      <c r="Y12" s="539"/>
      <c r="Z12" s="222"/>
      <c r="AA12" s="209"/>
      <c r="AB12" s="537"/>
      <c r="AC12" s="538"/>
      <c r="AD12" s="539"/>
      <c r="AE12" s="222"/>
      <c r="AF12" s="228"/>
      <c r="AG12" s="68"/>
      <c r="AH12" s="68"/>
      <c r="AI12" s="68"/>
      <c r="AJ12" s="68"/>
    </row>
    <row r="13" spans="1:36" ht="11.25" customHeight="1" x14ac:dyDescent="0.3">
      <c r="A13" s="85"/>
      <c r="B13" s="209"/>
      <c r="C13" s="537"/>
      <c r="D13" s="538"/>
      <c r="E13" s="539"/>
      <c r="F13" s="222"/>
      <c r="G13" s="209"/>
      <c r="H13" s="537"/>
      <c r="I13" s="538"/>
      <c r="J13" s="539"/>
      <c r="K13" s="222"/>
      <c r="L13" s="209"/>
      <c r="M13" s="537"/>
      <c r="N13" s="538"/>
      <c r="O13" s="539"/>
      <c r="P13" s="222"/>
      <c r="Q13" s="209"/>
      <c r="R13" s="537"/>
      <c r="S13" s="538"/>
      <c r="T13" s="539"/>
      <c r="U13" s="222"/>
      <c r="V13" s="209"/>
      <c r="W13" s="537"/>
      <c r="X13" s="538"/>
      <c r="Y13" s="539"/>
      <c r="Z13" s="222"/>
      <c r="AA13" s="209"/>
      <c r="AB13" s="537"/>
      <c r="AC13" s="538"/>
      <c r="AD13" s="539"/>
      <c r="AE13" s="222"/>
      <c r="AF13" s="228"/>
      <c r="AG13" s="68"/>
      <c r="AH13" s="68"/>
      <c r="AI13" s="68"/>
      <c r="AJ13" s="68"/>
    </row>
    <row r="14" spans="1:36" ht="11.25" customHeight="1" x14ac:dyDescent="0.3">
      <c r="A14" s="85"/>
      <c r="B14" s="209"/>
      <c r="C14" s="540"/>
      <c r="D14" s="541"/>
      <c r="E14" s="542"/>
      <c r="F14" s="222"/>
      <c r="G14" s="209"/>
      <c r="H14" s="540"/>
      <c r="I14" s="541"/>
      <c r="J14" s="542"/>
      <c r="K14" s="222"/>
      <c r="L14" s="209"/>
      <c r="M14" s="540"/>
      <c r="N14" s="541"/>
      <c r="O14" s="542"/>
      <c r="P14" s="222"/>
      <c r="Q14" s="209"/>
      <c r="R14" s="540"/>
      <c r="S14" s="541"/>
      <c r="T14" s="542"/>
      <c r="U14" s="222"/>
      <c r="V14" s="209"/>
      <c r="W14" s="540"/>
      <c r="X14" s="541"/>
      <c r="Y14" s="542"/>
      <c r="Z14" s="222"/>
      <c r="AA14" s="209"/>
      <c r="AB14" s="540"/>
      <c r="AC14" s="541"/>
      <c r="AD14" s="542"/>
      <c r="AE14" s="222"/>
      <c r="AF14" s="228"/>
      <c r="AG14" s="68"/>
      <c r="AH14" s="68"/>
      <c r="AI14" s="68"/>
      <c r="AJ14" s="68"/>
    </row>
    <row r="15" spans="1:36" ht="11.25" customHeight="1" x14ac:dyDescent="0.3">
      <c r="A15" s="85"/>
      <c r="B15" s="543" t="str">
        <f>IF(VLOOKUP(B10,Tabel_P_Ruang,4*$AH$4-1,0)&lt;&gt;0,VLOOKUP(B10,Tabel_P_Ruang,4*$AH$4-1,0),"")</f>
        <v>20</v>
      </c>
      <c r="C15" s="543"/>
      <c r="D15" s="543"/>
      <c r="E15" s="543"/>
      <c r="F15" s="543"/>
      <c r="G15" s="543" t="str">
        <f>IF(VLOOKUP(G10,Tabel_P_Ruang,4*$AH$4-1,0)&lt;&gt;0,VLOOKUP(G10,Tabel_P_Ruang,4*$AH$4-1,0),"")</f>
        <v>10</v>
      </c>
      <c r="H15" s="543"/>
      <c r="I15" s="543"/>
      <c r="J15" s="543"/>
      <c r="K15" s="543"/>
      <c r="L15" s="543" t="str">
        <f>IF(VLOOKUP(L10,Tabel_P_Ruang,4*$AH$4-1,0)&lt;&gt;0,VLOOKUP(L10,Tabel_P_Ruang,4*$AH$4-1,0),"")</f>
        <v>21</v>
      </c>
      <c r="M15" s="543"/>
      <c r="N15" s="543"/>
      <c r="O15" s="543"/>
      <c r="P15" s="543"/>
      <c r="Q15" s="543" t="str">
        <f>IF(VLOOKUP(Q10,Tabel_P_Ruang,4*$AH$4-1,0)&lt;&gt;0,VLOOKUP(Q10,Tabel_P_Ruang,4*$AH$4-1,0),"")</f>
        <v>6</v>
      </c>
      <c r="R15" s="543"/>
      <c r="S15" s="543"/>
      <c r="T15" s="543"/>
      <c r="U15" s="543"/>
      <c r="V15" s="543" t="str">
        <f>IF(VLOOKUP(V10,Tabel_P_Ruang,4*$AH$4-1,0)&lt;&gt;0,VLOOKUP(V10,Tabel_P_Ruang,4*$AH$4-1,0),"")</f>
        <v>22</v>
      </c>
      <c r="W15" s="543"/>
      <c r="X15" s="543"/>
      <c r="Y15" s="543"/>
      <c r="Z15" s="543"/>
      <c r="AA15" s="543" t="str">
        <f>IF(VLOOKUP(AA10,Tabel_P_Ruang,4*$AH$4-1,0)&lt;&gt;0,VLOOKUP(AA10,Tabel_P_Ruang,4*$AH$4-1,0),"")</f>
        <v>12</v>
      </c>
      <c r="AB15" s="543"/>
      <c r="AC15" s="543"/>
      <c r="AD15" s="543"/>
      <c r="AE15" s="543"/>
      <c r="AF15" s="228"/>
      <c r="AG15" s="68"/>
      <c r="AH15" s="68"/>
      <c r="AI15" s="68"/>
      <c r="AJ15" s="68"/>
    </row>
    <row r="16" spans="1:36" ht="11.25" customHeight="1" x14ac:dyDescent="0.3">
      <c r="A16" s="85"/>
      <c r="B16" s="574" t="str">
        <f>IF(VLOOKUP(B10,Tabel_P_Ruang,4*$AH$4,0)&lt;&gt;0,VLOOKUP(B10,Tabel_P_Ruang,4*$AH$4,0),"")</f>
        <v>KHAIRUL SALEH</v>
      </c>
      <c r="C16" s="574"/>
      <c r="D16" s="574"/>
      <c r="E16" s="574"/>
      <c r="F16" s="574"/>
      <c r="G16" s="574" t="str">
        <f>IF(VLOOKUP(G10,Tabel_P_Ruang,4*$AH$4,0)&lt;&gt;0,VLOOKUP(G10,Tabel_P_Ruang,4*$AH$4,0),"")</f>
        <v>RIFKA AQILAH ZAHRA</v>
      </c>
      <c r="H16" s="574"/>
      <c r="I16" s="574"/>
      <c r="J16" s="574"/>
      <c r="K16" s="574"/>
      <c r="L16" s="574" t="str">
        <f>IF(VLOOKUP(L10,Tabel_P_Ruang,4*$AH$4,0)&lt;&gt;0,VLOOKUP(L10,Tabel_P_Ruang,4*$AH$4,0),"")</f>
        <v>M. ALBI FACHRIAN</v>
      </c>
      <c r="M16" s="574"/>
      <c r="N16" s="574"/>
      <c r="O16" s="574"/>
      <c r="P16" s="574"/>
      <c r="Q16" s="574" t="str">
        <f>IF(VLOOKUP(Q10,Tabel_P_Ruang,4*$AH$4,0)&lt;&gt;0,VLOOKUP(Q10,Tabel_P_Ruang,4*$AH$4,0),"")</f>
        <v>DZAKI RAMADHAN</v>
      </c>
      <c r="R16" s="574"/>
      <c r="S16" s="574"/>
      <c r="T16" s="574"/>
      <c r="U16" s="574"/>
      <c r="V16" s="574" t="str">
        <f>IF(VLOOKUP(V10,Tabel_P_Ruang,4*$AH$4,0)&lt;&gt;0,VLOOKUP(V10,Tabel_P_Ruang,4*$AH$4,0),"")</f>
        <v>M. FAQIH AL-GHIFARI</v>
      </c>
      <c r="W16" s="574"/>
      <c r="X16" s="574"/>
      <c r="Y16" s="574"/>
      <c r="Z16" s="574"/>
      <c r="AA16" s="574" t="str">
        <f>IF(VLOOKUP(AA10,Tabel_P_Ruang,4*$AH$4,0)&lt;&gt;0,VLOOKUP(AA10,Tabel_P_Ruang,4*$AH$4,0),"")</f>
        <v>YOZY ALIFATUN NISA</v>
      </c>
      <c r="AB16" s="574"/>
      <c r="AC16" s="574"/>
      <c r="AD16" s="574"/>
      <c r="AE16" s="574"/>
      <c r="AF16" s="228"/>
      <c r="AG16" s="68"/>
      <c r="AH16" s="68"/>
      <c r="AI16" s="68"/>
      <c r="AJ16" s="68"/>
    </row>
    <row r="17" spans="1:36" ht="11.25" customHeight="1" x14ac:dyDescent="0.3">
      <c r="A17" s="85"/>
      <c r="B17" s="574"/>
      <c r="C17" s="574"/>
      <c r="D17" s="574"/>
      <c r="E17" s="574"/>
      <c r="F17" s="574"/>
      <c r="G17" s="574"/>
      <c r="H17" s="574"/>
      <c r="I17" s="574"/>
      <c r="J17" s="574"/>
      <c r="K17" s="574"/>
      <c r="L17" s="574"/>
      <c r="M17" s="574"/>
      <c r="N17" s="574"/>
      <c r="O17" s="574"/>
      <c r="P17" s="574"/>
      <c r="Q17" s="574"/>
      <c r="R17" s="574"/>
      <c r="S17" s="574"/>
      <c r="T17" s="574"/>
      <c r="U17" s="574"/>
      <c r="V17" s="574"/>
      <c r="W17" s="574"/>
      <c r="X17" s="574"/>
      <c r="Y17" s="574"/>
      <c r="Z17" s="574"/>
      <c r="AA17" s="574"/>
      <c r="AB17" s="574"/>
      <c r="AC17" s="574"/>
      <c r="AD17" s="574"/>
      <c r="AE17" s="574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574"/>
      <c r="C18" s="574"/>
      <c r="D18" s="574"/>
      <c r="E18" s="574"/>
      <c r="F18" s="574"/>
      <c r="G18" s="574"/>
      <c r="H18" s="574"/>
      <c r="I18" s="574"/>
      <c r="J18" s="574"/>
      <c r="K18" s="574"/>
      <c r="L18" s="574"/>
      <c r="M18" s="574"/>
      <c r="N18" s="574"/>
      <c r="O18" s="574"/>
      <c r="P18" s="574"/>
      <c r="Q18" s="574"/>
      <c r="R18" s="574"/>
      <c r="S18" s="574"/>
      <c r="T18" s="574"/>
      <c r="U18" s="574"/>
      <c r="V18" s="574"/>
      <c r="W18" s="574"/>
      <c r="X18" s="574"/>
      <c r="Y18" s="574"/>
      <c r="Z18" s="574"/>
      <c r="AA18" s="574"/>
      <c r="AB18" s="574"/>
      <c r="AC18" s="574"/>
      <c r="AD18" s="574"/>
      <c r="AE18" s="574"/>
      <c r="AF18" s="228"/>
      <c r="AG18" s="68"/>
      <c r="AH18" s="68"/>
      <c r="AI18" s="68"/>
      <c r="AJ18" s="68"/>
    </row>
    <row r="19" spans="1:36" ht="11.25" customHeight="1" x14ac:dyDescent="0.3">
      <c r="A19" s="85"/>
      <c r="B19" s="234">
        <f>IF(Dt_Pemb_R!$C$6="Kanan ke Kiri",VALUE(MID($AH33,1,2)),VALUE(MID($AI33,1,2)))</f>
        <v>12</v>
      </c>
      <c r="C19" s="534"/>
      <c r="D19" s="535"/>
      <c r="E19" s="536"/>
      <c r="F19" s="222"/>
      <c r="G19" s="234">
        <f>IF(Dt_Pemb_R!$C$6="Kanan ke Kiri",VALUE(MID($AH33,3,2)),VALUE(MID($AI33,3,2)))</f>
        <v>11</v>
      </c>
      <c r="H19" s="534"/>
      <c r="I19" s="535"/>
      <c r="J19" s="536"/>
      <c r="K19" s="222"/>
      <c r="L19" s="234">
        <f>IF(Dt_Pemb_R!$C$6="Kanan ke Kiri",VALUE(MID($AH33,5,2)),VALUE(MID($AI33,5,2)))</f>
        <v>10</v>
      </c>
      <c r="M19" s="534"/>
      <c r="N19" s="535"/>
      <c r="O19" s="536"/>
      <c r="P19" s="222"/>
      <c r="Q19" s="234">
        <f>IF(Dt_Pemb_R!$C$6="Kanan ke Kiri",VALUE(MID($AH33,7,2)),VALUE(MID($AI33,7,2)))</f>
        <v>9</v>
      </c>
      <c r="R19" s="534"/>
      <c r="S19" s="535"/>
      <c r="T19" s="536"/>
      <c r="U19" s="222"/>
      <c r="V19" s="234">
        <f>IF(Dt_Pemb_R!$C$6="Kanan ke Kiri",VALUE(MID($AH33,9,2)),VALUE(MID($AI33,9,2)))</f>
        <v>8</v>
      </c>
      <c r="W19" s="534"/>
      <c r="X19" s="535"/>
      <c r="Y19" s="536"/>
      <c r="Z19" s="222"/>
      <c r="AA19" s="234">
        <f>IF(Dt_Pemb_R!$C$6="Kanan ke Kiri",VALUE(MID($AH33,11,2)),VALUE(MID($AI33,11,2)))</f>
        <v>7</v>
      </c>
      <c r="AB19" s="534"/>
      <c r="AC19" s="535"/>
      <c r="AD19" s="536"/>
      <c r="AE19" s="222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537"/>
      <c r="D20" s="538"/>
      <c r="E20" s="539"/>
      <c r="F20" s="222"/>
      <c r="G20" s="209"/>
      <c r="H20" s="537"/>
      <c r="I20" s="538"/>
      <c r="J20" s="539"/>
      <c r="K20" s="222"/>
      <c r="L20" s="209"/>
      <c r="M20" s="537"/>
      <c r="N20" s="538"/>
      <c r="O20" s="539"/>
      <c r="P20" s="222"/>
      <c r="Q20" s="209"/>
      <c r="R20" s="537"/>
      <c r="S20" s="538"/>
      <c r="T20" s="539"/>
      <c r="U20" s="222"/>
      <c r="V20" s="209"/>
      <c r="W20" s="537"/>
      <c r="X20" s="538"/>
      <c r="Y20" s="539"/>
      <c r="Z20" s="222"/>
      <c r="AA20" s="209"/>
      <c r="AB20" s="537"/>
      <c r="AC20" s="538"/>
      <c r="AD20" s="539"/>
      <c r="AE20" s="222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537"/>
      <c r="D21" s="538"/>
      <c r="E21" s="539"/>
      <c r="F21" s="222"/>
      <c r="G21" s="209"/>
      <c r="H21" s="537"/>
      <c r="I21" s="538"/>
      <c r="J21" s="539"/>
      <c r="K21" s="222"/>
      <c r="L21" s="209"/>
      <c r="M21" s="537"/>
      <c r="N21" s="538"/>
      <c r="O21" s="539"/>
      <c r="P21" s="222"/>
      <c r="Q21" s="209"/>
      <c r="R21" s="537"/>
      <c r="S21" s="538"/>
      <c r="T21" s="539"/>
      <c r="U21" s="222"/>
      <c r="V21" s="209"/>
      <c r="W21" s="537"/>
      <c r="X21" s="538"/>
      <c r="Y21" s="539"/>
      <c r="Z21" s="222"/>
      <c r="AA21" s="209"/>
      <c r="AB21" s="537"/>
      <c r="AC21" s="538"/>
      <c r="AD21" s="539"/>
      <c r="AE21" s="222"/>
      <c r="AF21" s="228"/>
      <c r="AG21" s="68"/>
      <c r="AH21" s="68"/>
      <c r="AI21" s="68"/>
      <c r="AJ21" s="68"/>
    </row>
    <row r="22" spans="1:36" ht="11.25" customHeight="1" x14ac:dyDescent="0.3">
      <c r="A22" s="85"/>
      <c r="B22" s="209"/>
      <c r="C22" s="537"/>
      <c r="D22" s="538"/>
      <c r="E22" s="539"/>
      <c r="F22" s="222"/>
      <c r="G22" s="209"/>
      <c r="H22" s="537"/>
      <c r="I22" s="538"/>
      <c r="J22" s="539"/>
      <c r="K22" s="222"/>
      <c r="L22" s="209"/>
      <c r="M22" s="537"/>
      <c r="N22" s="538"/>
      <c r="O22" s="539"/>
      <c r="P22" s="222"/>
      <c r="Q22" s="209"/>
      <c r="R22" s="537"/>
      <c r="S22" s="538"/>
      <c r="T22" s="539"/>
      <c r="U22" s="222"/>
      <c r="V22" s="209"/>
      <c r="W22" s="537"/>
      <c r="X22" s="538"/>
      <c r="Y22" s="539"/>
      <c r="Z22" s="222"/>
      <c r="AA22" s="209"/>
      <c r="AB22" s="537"/>
      <c r="AC22" s="538"/>
      <c r="AD22" s="539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209"/>
      <c r="C23" s="540"/>
      <c r="D23" s="541"/>
      <c r="E23" s="542"/>
      <c r="F23" s="222"/>
      <c r="G23" s="209"/>
      <c r="H23" s="540"/>
      <c r="I23" s="541"/>
      <c r="J23" s="542"/>
      <c r="K23" s="222"/>
      <c r="L23" s="209"/>
      <c r="M23" s="540"/>
      <c r="N23" s="541"/>
      <c r="O23" s="542"/>
      <c r="P23" s="222"/>
      <c r="Q23" s="209"/>
      <c r="R23" s="540"/>
      <c r="S23" s="541"/>
      <c r="T23" s="542"/>
      <c r="U23" s="222"/>
      <c r="V23" s="209"/>
      <c r="W23" s="540"/>
      <c r="X23" s="541"/>
      <c r="Y23" s="542"/>
      <c r="Z23" s="222"/>
      <c r="AA23" s="209"/>
      <c r="AB23" s="540"/>
      <c r="AC23" s="541"/>
      <c r="AD23" s="542"/>
      <c r="AE23" s="222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543" t="str">
        <f>IF(VLOOKUP(B19,Tabel_P_Ruang,4*$AH$4-1,0)&lt;&gt;0,VLOOKUP(B19,Tabel_P_Ruang,4*$AH$4-1,0),"")</f>
        <v/>
      </c>
      <c r="C24" s="543"/>
      <c r="D24" s="543"/>
      <c r="E24" s="543"/>
      <c r="F24" s="543"/>
      <c r="G24" s="543" t="str">
        <f>IF(VLOOKUP(G19,Tabel_P_Ruang,4*$AH$4-1,0)&lt;&gt;0,VLOOKUP(G19,Tabel_P_Ruang,4*$AH$4-1,0),"")</f>
        <v/>
      </c>
      <c r="H24" s="543"/>
      <c r="I24" s="543"/>
      <c r="J24" s="543"/>
      <c r="K24" s="543"/>
      <c r="L24" s="543" t="str">
        <f>IF(VLOOKUP(L19,Tabel_P_Ruang,4*$AH$4-1,0)&lt;&gt;0,VLOOKUP(L19,Tabel_P_Ruang,4*$AH$4-1,0),"")</f>
        <v>29</v>
      </c>
      <c r="M24" s="543"/>
      <c r="N24" s="543"/>
      <c r="O24" s="543"/>
      <c r="P24" s="543"/>
      <c r="Q24" s="543" t="str">
        <f>IF(VLOOKUP(Q19,Tabel_P_Ruang,4*$AH$4-1,0)&lt;&gt;0,VLOOKUP(Q19,Tabel_P_Ruang,4*$AH$4-1,0),"")</f>
        <v>19</v>
      </c>
      <c r="R24" s="543"/>
      <c r="S24" s="543"/>
      <c r="T24" s="543"/>
      <c r="U24" s="543"/>
      <c r="V24" s="543" t="str">
        <f>IF(VLOOKUP(V19,Tabel_P_Ruang,4*$AH$4-1,0)&lt;&gt;0,VLOOKUP(V19,Tabel_P_Ruang,4*$AH$4-1,0),"")</f>
        <v>3</v>
      </c>
      <c r="W24" s="543"/>
      <c r="X24" s="543"/>
      <c r="Y24" s="543"/>
      <c r="Z24" s="543"/>
      <c r="AA24" s="543" t="str">
        <f>IF(VLOOKUP(AA19,Tabel_P_Ruang,4*$AH$4-1,0)&lt;&gt;0,VLOOKUP(AA19,Tabel_P_Ruang,4*$AH$4-1,0),"")</f>
        <v>28</v>
      </c>
      <c r="AB24" s="543"/>
      <c r="AC24" s="543"/>
      <c r="AD24" s="543"/>
      <c r="AE24" s="543"/>
      <c r="AF24" s="228"/>
      <c r="AG24" s="243"/>
      <c r="AH24" s="242" t="s">
        <v>141</v>
      </c>
      <c r="AI24" s="242" t="s">
        <v>148</v>
      </c>
      <c r="AJ24" s="243"/>
    </row>
    <row r="25" spans="1:36" ht="11.25" customHeight="1" x14ac:dyDescent="0.3">
      <c r="A25" s="85"/>
      <c r="B25" s="574" t="str">
        <f>IF(VLOOKUP(B19,Tabel_P_Ruang,4*$AH$4,0)&lt;&gt;0,VLOOKUP(B19,Tabel_P_Ruang,4*$AH$4,0),"")</f>
        <v/>
      </c>
      <c r="C25" s="574"/>
      <c r="D25" s="574"/>
      <c r="E25" s="574"/>
      <c r="F25" s="574"/>
      <c r="G25" s="574" t="str">
        <f>IF(VLOOKUP(G19,Tabel_P_Ruang,4*$AH$4,0)&lt;&gt;0,VLOOKUP(G19,Tabel_P_Ruang,4*$AH$4,0),"")</f>
        <v/>
      </c>
      <c r="H25" s="574"/>
      <c r="I25" s="574"/>
      <c r="J25" s="574"/>
      <c r="K25" s="574"/>
      <c r="L25" s="574" t="str">
        <f>IF(VLOOKUP(L19,Tabel_P_Ruang,4*$AH$4,0)&lt;&gt;0,VLOOKUP(L19,Tabel_P_Ruang,4*$AH$4,0),"")</f>
        <v>SURYANI</v>
      </c>
      <c r="M25" s="574"/>
      <c r="N25" s="574"/>
      <c r="O25" s="574"/>
      <c r="P25" s="574"/>
      <c r="Q25" s="574" t="str">
        <f>IF(VLOOKUP(Q19,Tabel_P_Ruang,4*$AH$4,0)&lt;&gt;0,VLOOKUP(Q19,Tabel_P_Ruang,4*$AH$4,0),"")</f>
        <v>JIRA SALZABILAH</v>
      </c>
      <c r="R25" s="574"/>
      <c r="S25" s="574"/>
      <c r="T25" s="574"/>
      <c r="U25" s="574"/>
      <c r="V25" s="574" t="str">
        <f>IF(VLOOKUP(V19,Tabel_P_Ruang,4*$AH$4,0)&lt;&gt;0,VLOOKUP(V19,Tabel_P_Ruang,4*$AH$4,0),"")</f>
        <v>ARZA ADELIA</v>
      </c>
      <c r="W25" s="574"/>
      <c r="X25" s="574"/>
      <c r="Y25" s="574"/>
      <c r="Z25" s="574"/>
      <c r="AA25" s="574" t="str">
        <f>IF(VLOOKUP(AA19,Tabel_P_Ruang,4*$AH$4,0)&lt;&gt;0,VLOOKUP(AA19,Tabel_P_Ruang,4*$AH$4,0),"")</f>
        <v>Saskia Putri Nadilla</v>
      </c>
      <c r="AB25" s="574"/>
      <c r="AC25" s="574"/>
      <c r="AD25" s="574"/>
      <c r="AE25" s="574"/>
      <c r="AF25" s="228"/>
      <c r="AG25" s="243"/>
      <c r="AH25" s="242" t="s">
        <v>142</v>
      </c>
      <c r="AI25" s="242" t="s">
        <v>149</v>
      </c>
      <c r="AJ25" s="243"/>
    </row>
    <row r="26" spans="1:36" ht="11.25" customHeight="1" x14ac:dyDescent="0.3">
      <c r="A26" s="85"/>
      <c r="B26" s="574"/>
      <c r="C26" s="574"/>
      <c r="D26" s="574"/>
      <c r="E26" s="574"/>
      <c r="F26" s="574"/>
      <c r="G26" s="574"/>
      <c r="H26" s="574"/>
      <c r="I26" s="574"/>
      <c r="J26" s="574"/>
      <c r="K26" s="574"/>
      <c r="L26" s="574"/>
      <c r="M26" s="574"/>
      <c r="N26" s="574"/>
      <c r="O26" s="574"/>
      <c r="P26" s="574"/>
      <c r="Q26" s="574"/>
      <c r="R26" s="574"/>
      <c r="S26" s="574"/>
      <c r="T26" s="574"/>
      <c r="U26" s="574"/>
      <c r="V26" s="574"/>
      <c r="W26" s="574"/>
      <c r="X26" s="574"/>
      <c r="Y26" s="574"/>
      <c r="Z26" s="574"/>
      <c r="AA26" s="574"/>
      <c r="AB26" s="574"/>
      <c r="AC26" s="574"/>
      <c r="AD26" s="574"/>
      <c r="AE26" s="574"/>
      <c r="AF26" s="228"/>
      <c r="AG26" s="243"/>
      <c r="AH26" s="242" t="s">
        <v>143</v>
      </c>
      <c r="AI26" s="242" t="s">
        <v>150</v>
      </c>
      <c r="AJ26" s="243"/>
    </row>
    <row r="27" spans="1:36" ht="11.25" customHeight="1" x14ac:dyDescent="0.3">
      <c r="A27" s="85"/>
      <c r="B27" s="574"/>
      <c r="C27" s="574"/>
      <c r="D27" s="574"/>
      <c r="E27" s="574"/>
      <c r="F27" s="574"/>
      <c r="G27" s="574"/>
      <c r="H27" s="574"/>
      <c r="I27" s="574"/>
      <c r="J27" s="574"/>
      <c r="K27" s="574"/>
      <c r="L27" s="574"/>
      <c r="M27" s="574"/>
      <c r="N27" s="574"/>
      <c r="O27" s="574"/>
      <c r="P27" s="574"/>
      <c r="Q27" s="574"/>
      <c r="R27" s="574"/>
      <c r="S27" s="574"/>
      <c r="T27" s="574"/>
      <c r="U27" s="574"/>
      <c r="V27" s="574"/>
      <c r="W27" s="574"/>
      <c r="X27" s="574"/>
      <c r="Y27" s="574"/>
      <c r="Z27" s="574"/>
      <c r="AA27" s="574"/>
      <c r="AB27" s="574"/>
      <c r="AC27" s="574"/>
      <c r="AD27" s="574"/>
      <c r="AE27" s="574"/>
      <c r="AF27" s="228"/>
      <c r="AG27" s="243"/>
      <c r="AH27" s="242" t="s">
        <v>144</v>
      </c>
      <c r="AI27" s="242" t="s">
        <v>151</v>
      </c>
      <c r="AJ27" s="243"/>
    </row>
    <row r="28" spans="1:36" ht="11.25" customHeight="1" x14ac:dyDescent="0.3">
      <c r="A28" s="85"/>
      <c r="B28" s="234">
        <f>IF(Dt_Pemb_R!$C$6="Kanan ke Kiri",VALUE(MID($AH42,1,2)),VALUE(MID($AI42,1,2)))</f>
        <v>13</v>
      </c>
      <c r="C28" s="534"/>
      <c r="D28" s="535"/>
      <c r="E28" s="536"/>
      <c r="F28" s="222"/>
      <c r="G28" s="234">
        <f>IF(Dt_Pemb_R!$C$6="Kanan ke Kiri",VALUE(MID($AH42,3,2)),VALUE(MID($AI42,3,2)))</f>
        <v>14</v>
      </c>
      <c r="H28" s="534"/>
      <c r="I28" s="535"/>
      <c r="J28" s="536"/>
      <c r="K28" s="222"/>
      <c r="L28" s="234">
        <f>IF(Dt_Pemb_R!$C$6="Kanan ke Kiri",VALUE(MID($AH42,5,2)),VALUE(MID($AI42,5,2)))</f>
        <v>15</v>
      </c>
      <c r="M28" s="534"/>
      <c r="N28" s="535"/>
      <c r="O28" s="536"/>
      <c r="P28" s="222"/>
      <c r="Q28" s="234">
        <f>IF(Dt_Pemb_R!$C$6="Kanan ke Kiri",VALUE(MID($AH42,7,2)),VALUE(MID($AI42,7,2)))</f>
        <v>16</v>
      </c>
      <c r="R28" s="534"/>
      <c r="S28" s="535"/>
      <c r="T28" s="536"/>
      <c r="U28" s="222"/>
      <c r="V28" s="234">
        <f>IF(Dt_Pemb_R!$C$6="Kanan ke Kiri",VALUE(MID($AH42,9,2)),VALUE(MID($AI42,9,2)))</f>
        <v>17</v>
      </c>
      <c r="W28" s="534"/>
      <c r="X28" s="535"/>
      <c r="Y28" s="536"/>
      <c r="Z28" s="222"/>
      <c r="AA28" s="234">
        <f>IF(Dt_Pemb_R!$C$6="Kanan ke Kiri",VALUE(MID($AH42,11,2)),VALUE(MID($AI42,11,2)))</f>
        <v>18</v>
      </c>
      <c r="AB28" s="534"/>
      <c r="AC28" s="535"/>
      <c r="AD28" s="536"/>
      <c r="AE28" s="222"/>
      <c r="AF28" s="228"/>
      <c r="AG28" s="243"/>
      <c r="AH28" s="242" t="s">
        <v>145</v>
      </c>
      <c r="AI28" s="242" t="s">
        <v>152</v>
      </c>
      <c r="AJ28" s="243"/>
    </row>
    <row r="29" spans="1:36" ht="11.25" customHeight="1" x14ac:dyDescent="0.3">
      <c r="A29" s="85"/>
      <c r="B29" s="209"/>
      <c r="C29" s="537"/>
      <c r="D29" s="538"/>
      <c r="E29" s="539"/>
      <c r="F29" s="222"/>
      <c r="G29" s="209"/>
      <c r="H29" s="537"/>
      <c r="I29" s="538"/>
      <c r="J29" s="539"/>
      <c r="K29" s="222"/>
      <c r="L29" s="209"/>
      <c r="M29" s="537"/>
      <c r="N29" s="538"/>
      <c r="O29" s="539"/>
      <c r="P29" s="222"/>
      <c r="Q29" s="209"/>
      <c r="R29" s="537"/>
      <c r="S29" s="538"/>
      <c r="T29" s="539"/>
      <c r="U29" s="222"/>
      <c r="V29" s="209"/>
      <c r="W29" s="537"/>
      <c r="X29" s="538"/>
      <c r="Y29" s="539"/>
      <c r="Z29" s="222"/>
      <c r="AA29" s="209"/>
      <c r="AB29" s="537"/>
      <c r="AC29" s="538"/>
      <c r="AD29" s="539"/>
      <c r="AE29" s="222"/>
      <c r="AF29" s="228"/>
      <c r="AG29" s="243"/>
      <c r="AH29" s="242" t="s">
        <v>146</v>
      </c>
      <c r="AI29" s="242" t="s">
        <v>153</v>
      </c>
      <c r="AJ29" s="243"/>
    </row>
    <row r="30" spans="1:36" ht="11.25" customHeight="1" x14ac:dyDescent="0.3">
      <c r="A30" s="85"/>
      <c r="B30" s="209"/>
      <c r="C30" s="537"/>
      <c r="D30" s="538"/>
      <c r="E30" s="539"/>
      <c r="F30" s="222"/>
      <c r="G30" s="209"/>
      <c r="H30" s="537"/>
      <c r="I30" s="538"/>
      <c r="J30" s="539"/>
      <c r="K30" s="222"/>
      <c r="L30" s="209"/>
      <c r="M30" s="537"/>
      <c r="N30" s="538"/>
      <c r="O30" s="539"/>
      <c r="P30" s="222"/>
      <c r="Q30" s="209"/>
      <c r="R30" s="537"/>
      <c r="S30" s="538"/>
      <c r="T30" s="539"/>
      <c r="U30" s="222"/>
      <c r="V30" s="209"/>
      <c r="W30" s="537"/>
      <c r="X30" s="538"/>
      <c r="Y30" s="539"/>
      <c r="Z30" s="222"/>
      <c r="AA30" s="209"/>
      <c r="AB30" s="537"/>
      <c r="AC30" s="538"/>
      <c r="AD30" s="539"/>
      <c r="AE30" s="222"/>
      <c r="AF30" s="228"/>
      <c r="AG30" s="243"/>
      <c r="AH30" s="242" t="s">
        <v>147</v>
      </c>
      <c r="AI30" s="242" t="s">
        <v>154</v>
      </c>
      <c r="AJ30" s="243"/>
    </row>
    <row r="31" spans="1:36" ht="11.25" customHeight="1" x14ac:dyDescent="0.3">
      <c r="A31" s="85"/>
      <c r="B31" s="209"/>
      <c r="C31" s="537"/>
      <c r="D31" s="538"/>
      <c r="E31" s="539"/>
      <c r="F31" s="222"/>
      <c r="G31" s="209"/>
      <c r="H31" s="537"/>
      <c r="I31" s="538"/>
      <c r="J31" s="539"/>
      <c r="K31" s="222"/>
      <c r="L31" s="209"/>
      <c r="M31" s="537"/>
      <c r="N31" s="538"/>
      <c r="O31" s="539"/>
      <c r="P31" s="222"/>
      <c r="Q31" s="209"/>
      <c r="R31" s="537"/>
      <c r="S31" s="538"/>
      <c r="T31" s="539"/>
      <c r="U31" s="222"/>
      <c r="V31" s="209"/>
      <c r="W31" s="537"/>
      <c r="X31" s="538"/>
      <c r="Y31" s="539"/>
      <c r="Z31" s="222"/>
      <c r="AA31" s="209"/>
      <c r="AB31" s="537"/>
      <c r="AC31" s="538"/>
      <c r="AD31" s="539"/>
      <c r="AE31" s="222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209"/>
      <c r="C32" s="540"/>
      <c r="D32" s="541"/>
      <c r="E32" s="542"/>
      <c r="F32" s="222"/>
      <c r="G32" s="209"/>
      <c r="H32" s="540"/>
      <c r="I32" s="541"/>
      <c r="J32" s="542"/>
      <c r="K32" s="222"/>
      <c r="L32" s="209"/>
      <c r="M32" s="540"/>
      <c r="N32" s="541"/>
      <c r="O32" s="542"/>
      <c r="P32" s="222"/>
      <c r="Q32" s="209"/>
      <c r="R32" s="540"/>
      <c r="S32" s="541"/>
      <c r="T32" s="542"/>
      <c r="U32" s="222"/>
      <c r="V32" s="209"/>
      <c r="W32" s="540"/>
      <c r="X32" s="541"/>
      <c r="Y32" s="542"/>
      <c r="Z32" s="222"/>
      <c r="AA32" s="209"/>
      <c r="AB32" s="540"/>
      <c r="AC32" s="541"/>
      <c r="AD32" s="542"/>
      <c r="AE32" s="222"/>
      <c r="AF32" s="228"/>
      <c r="AG32" s="243"/>
      <c r="AH32" s="243"/>
      <c r="AI32" s="243"/>
      <c r="AJ32" s="243"/>
    </row>
    <row r="33" spans="1:36" ht="11.25" customHeight="1" x14ac:dyDescent="0.3">
      <c r="A33" s="85"/>
      <c r="B33" s="543" t="str">
        <f>IF(VLOOKUP(B28,Tabel_P_Ruang,4*$AH$4-1,0)&lt;&gt;0,VLOOKUP(B28,Tabel_P_Ruang,4*$AH$4-1,0),"")</f>
        <v/>
      </c>
      <c r="C33" s="543"/>
      <c r="D33" s="543"/>
      <c r="E33" s="543"/>
      <c r="F33" s="543"/>
      <c r="G33" s="543" t="str">
        <f>IF(VLOOKUP(G28,Tabel_P_Ruang,4*$AH$4-1,0)&lt;&gt;0,VLOOKUP(G28,Tabel_P_Ruang,4*$AH$4-1,0),"")</f>
        <v/>
      </c>
      <c r="H33" s="543"/>
      <c r="I33" s="543"/>
      <c r="J33" s="543"/>
      <c r="K33" s="543"/>
      <c r="L33" s="543" t="str">
        <f>IF(VLOOKUP(L28,Tabel_P_Ruang,4*$AH$4-1,0)&lt;&gt;0,VLOOKUP(L28,Tabel_P_Ruang,4*$AH$4-1,0),"")</f>
        <v/>
      </c>
      <c r="M33" s="543"/>
      <c r="N33" s="543"/>
      <c r="O33" s="543"/>
      <c r="P33" s="543"/>
      <c r="Q33" s="543" t="str">
        <f>IF(VLOOKUP(Q28,Tabel_P_Ruang,4*$AH$4-1,0)&lt;&gt;0,VLOOKUP(Q28,Tabel_P_Ruang,4*$AH$4-1,0),"")</f>
        <v/>
      </c>
      <c r="R33" s="543"/>
      <c r="S33" s="543"/>
      <c r="T33" s="543"/>
      <c r="U33" s="543"/>
      <c r="V33" s="543" t="str">
        <f>IF(VLOOKUP(V28,Tabel_P_Ruang,4*$AH$4-1,0)&lt;&gt;0,VLOOKUP(V28,Tabel_P_Ruang,4*$AH$4-1,0),"")</f>
        <v/>
      </c>
      <c r="W33" s="543"/>
      <c r="X33" s="543"/>
      <c r="Y33" s="543"/>
      <c r="Z33" s="543"/>
      <c r="AA33" s="543" t="str">
        <f>IF(VLOOKUP(AA28,Tabel_P_Ruang,4*$AH$4-1,0)&lt;&gt;0,VLOOKUP(AA28,Tabel_P_Ruang,4*$AH$4-1,0),"")</f>
        <v/>
      </c>
      <c r="AB33" s="543"/>
      <c r="AC33" s="543"/>
      <c r="AD33" s="543"/>
      <c r="AE33" s="543"/>
      <c r="AF33" s="228"/>
      <c r="AG33" s="243"/>
      <c r="AH33" s="242" t="s">
        <v>142</v>
      </c>
      <c r="AI33" s="242" t="s">
        <v>149</v>
      </c>
      <c r="AJ33" s="243"/>
    </row>
    <row r="34" spans="1:36" ht="11.25" customHeight="1" x14ac:dyDescent="0.3">
      <c r="A34" s="85"/>
      <c r="B34" s="574" t="str">
        <f>IF(VLOOKUP(B28,Tabel_P_Ruang,4*$AH$4,0)&lt;&gt;0,VLOOKUP(B28,Tabel_P_Ruang,4*$AH$4,0),"")</f>
        <v/>
      </c>
      <c r="C34" s="574"/>
      <c r="D34" s="574"/>
      <c r="E34" s="574"/>
      <c r="F34" s="574"/>
      <c r="G34" s="574" t="str">
        <f>IF(VLOOKUP(G28,Tabel_P_Ruang,4*$AH$4,0)&lt;&gt;0,VLOOKUP(G28,Tabel_P_Ruang,4*$AH$4,0),"")</f>
        <v/>
      </c>
      <c r="H34" s="574"/>
      <c r="I34" s="574"/>
      <c r="J34" s="574"/>
      <c r="K34" s="574"/>
      <c r="L34" s="574" t="str">
        <f>IF(VLOOKUP(L28,Tabel_P_Ruang,4*$AH$4,0)&lt;&gt;0,VLOOKUP(L28,Tabel_P_Ruang,4*$AH$4,0),"")</f>
        <v/>
      </c>
      <c r="M34" s="574"/>
      <c r="N34" s="574"/>
      <c r="O34" s="574"/>
      <c r="P34" s="574"/>
      <c r="Q34" s="574" t="str">
        <f>IF(VLOOKUP(Q28,Tabel_P_Ruang,4*$AH$4,0)&lt;&gt;0,VLOOKUP(Q28,Tabel_P_Ruang,4*$AH$4,0),"")</f>
        <v/>
      </c>
      <c r="R34" s="574"/>
      <c r="S34" s="574"/>
      <c r="T34" s="574"/>
      <c r="U34" s="574"/>
      <c r="V34" s="574" t="str">
        <f>IF(VLOOKUP(V28,Tabel_P_Ruang,4*$AH$4,0)&lt;&gt;0,VLOOKUP(V28,Tabel_P_Ruang,4*$AH$4,0),"")</f>
        <v/>
      </c>
      <c r="W34" s="574"/>
      <c r="X34" s="574"/>
      <c r="Y34" s="574"/>
      <c r="Z34" s="574"/>
      <c r="AA34" s="574" t="str">
        <f>IF(VLOOKUP(AA28,Tabel_P_Ruang,4*$AH$4,0)&lt;&gt;0,VLOOKUP(AA28,Tabel_P_Ruang,4*$AH$4,0),"")</f>
        <v/>
      </c>
      <c r="AB34" s="574"/>
      <c r="AC34" s="574"/>
      <c r="AD34" s="574"/>
      <c r="AE34" s="574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574"/>
      <c r="C35" s="574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4"/>
      <c r="P35" s="574"/>
      <c r="Q35" s="574"/>
      <c r="R35" s="574"/>
      <c r="S35" s="574"/>
      <c r="T35" s="574"/>
      <c r="U35" s="574"/>
      <c r="V35" s="574"/>
      <c r="W35" s="574"/>
      <c r="X35" s="574"/>
      <c r="Y35" s="574"/>
      <c r="Z35" s="574"/>
      <c r="AA35" s="574"/>
      <c r="AB35" s="574"/>
      <c r="AC35" s="574"/>
      <c r="AD35" s="574"/>
      <c r="AE35" s="574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574"/>
      <c r="C36" s="574"/>
      <c r="D36" s="574"/>
      <c r="E36" s="574"/>
      <c r="F36" s="574"/>
      <c r="G36" s="574"/>
      <c r="H36" s="574"/>
      <c r="I36" s="574"/>
      <c r="J36" s="574"/>
      <c r="K36" s="574"/>
      <c r="L36" s="574"/>
      <c r="M36" s="574"/>
      <c r="N36" s="574"/>
      <c r="O36" s="574"/>
      <c r="P36" s="574"/>
      <c r="Q36" s="574"/>
      <c r="R36" s="574"/>
      <c r="S36" s="574"/>
      <c r="T36" s="574"/>
      <c r="U36" s="574"/>
      <c r="V36" s="574"/>
      <c r="W36" s="574"/>
      <c r="X36" s="574"/>
      <c r="Y36" s="574"/>
      <c r="Z36" s="574"/>
      <c r="AA36" s="574"/>
      <c r="AB36" s="574"/>
      <c r="AC36" s="574"/>
      <c r="AD36" s="574"/>
      <c r="AE36" s="574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34">
        <f>IF(Dt_Pemb_R!$C$6="Kanan ke Kiri",VALUE(MID($AH51,1,2)),VALUE(MID($AI51,1,2)))</f>
        <v>24</v>
      </c>
      <c r="C37" s="534"/>
      <c r="D37" s="535"/>
      <c r="E37" s="536"/>
      <c r="F37" s="222"/>
      <c r="G37" s="234">
        <f>IF(Dt_Pemb_R!$C$6="Kanan ke Kiri",VALUE(MID($AH51,3,2)),VALUE(MID($AI51,3,2)))</f>
        <v>23</v>
      </c>
      <c r="H37" s="534"/>
      <c r="I37" s="535"/>
      <c r="J37" s="536"/>
      <c r="K37" s="222"/>
      <c r="L37" s="234">
        <f>IF(Dt_Pemb_R!$C$6="Kanan ke Kiri",VALUE(MID($AH51,5,2)),VALUE(MID($AI51,5,2)))</f>
        <v>22</v>
      </c>
      <c r="M37" s="534"/>
      <c r="N37" s="535"/>
      <c r="O37" s="536"/>
      <c r="P37" s="222"/>
      <c r="Q37" s="234">
        <f>IF(Dt_Pemb_R!$C$6="Kanan ke Kiri",VALUE(MID($AH51,7,2)),VALUE(MID($AI51,7,2)))</f>
        <v>21</v>
      </c>
      <c r="R37" s="534"/>
      <c r="S37" s="535"/>
      <c r="T37" s="536"/>
      <c r="U37" s="222"/>
      <c r="V37" s="234">
        <f>IF(Dt_Pemb_R!$C$6="Kanan ke Kiri",VALUE(MID($AH51,9,2)),VALUE(MID($AI51,9,2)))</f>
        <v>20</v>
      </c>
      <c r="W37" s="534"/>
      <c r="X37" s="535"/>
      <c r="Y37" s="536"/>
      <c r="Z37" s="222"/>
      <c r="AA37" s="234">
        <f>IF(Dt_Pemb_R!$C$6="Kanan ke Kiri",VALUE(MID($AH51,11,2)),VALUE(MID($AI51,11,2)))</f>
        <v>19</v>
      </c>
      <c r="AB37" s="534"/>
      <c r="AC37" s="535"/>
      <c r="AD37" s="536"/>
      <c r="AE37" s="222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37"/>
      <c r="D38" s="538"/>
      <c r="E38" s="539"/>
      <c r="F38" s="222"/>
      <c r="G38" s="209"/>
      <c r="H38" s="537"/>
      <c r="I38" s="538"/>
      <c r="J38" s="539"/>
      <c r="K38" s="222"/>
      <c r="L38" s="209"/>
      <c r="M38" s="537"/>
      <c r="N38" s="538"/>
      <c r="O38" s="539"/>
      <c r="P38" s="222"/>
      <c r="Q38" s="209"/>
      <c r="R38" s="537"/>
      <c r="S38" s="538"/>
      <c r="T38" s="539"/>
      <c r="U38" s="222"/>
      <c r="V38" s="209"/>
      <c r="W38" s="537"/>
      <c r="X38" s="538"/>
      <c r="Y38" s="539"/>
      <c r="Z38" s="222"/>
      <c r="AA38" s="209"/>
      <c r="AB38" s="537"/>
      <c r="AC38" s="538"/>
      <c r="AD38" s="539"/>
      <c r="AE38" s="222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209"/>
      <c r="C39" s="537"/>
      <c r="D39" s="538"/>
      <c r="E39" s="539"/>
      <c r="F39" s="222"/>
      <c r="G39" s="209"/>
      <c r="H39" s="537"/>
      <c r="I39" s="538"/>
      <c r="J39" s="539"/>
      <c r="K39" s="222"/>
      <c r="L39" s="209"/>
      <c r="M39" s="537"/>
      <c r="N39" s="538"/>
      <c r="O39" s="539"/>
      <c r="P39" s="222"/>
      <c r="Q39" s="209"/>
      <c r="R39" s="537"/>
      <c r="S39" s="538"/>
      <c r="T39" s="539"/>
      <c r="U39" s="222"/>
      <c r="V39" s="209"/>
      <c r="W39" s="537"/>
      <c r="X39" s="538"/>
      <c r="Y39" s="539"/>
      <c r="Z39" s="222"/>
      <c r="AA39" s="209"/>
      <c r="AB39" s="537"/>
      <c r="AC39" s="538"/>
      <c r="AD39" s="539"/>
      <c r="AE39" s="222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209"/>
      <c r="C40" s="537"/>
      <c r="D40" s="538"/>
      <c r="E40" s="539"/>
      <c r="F40" s="222"/>
      <c r="G40" s="209"/>
      <c r="H40" s="537"/>
      <c r="I40" s="538"/>
      <c r="J40" s="539"/>
      <c r="K40" s="222"/>
      <c r="L40" s="209"/>
      <c r="M40" s="537"/>
      <c r="N40" s="538"/>
      <c r="O40" s="539"/>
      <c r="P40" s="222"/>
      <c r="Q40" s="209"/>
      <c r="R40" s="537"/>
      <c r="S40" s="538"/>
      <c r="T40" s="539"/>
      <c r="U40" s="222"/>
      <c r="V40" s="209"/>
      <c r="W40" s="537"/>
      <c r="X40" s="538"/>
      <c r="Y40" s="539"/>
      <c r="Z40" s="222"/>
      <c r="AA40" s="209"/>
      <c r="AB40" s="537"/>
      <c r="AC40" s="538"/>
      <c r="AD40" s="539"/>
      <c r="AE40" s="222"/>
      <c r="AF40" s="228"/>
      <c r="AG40" s="243"/>
      <c r="AH40" s="243"/>
      <c r="AI40" s="243"/>
      <c r="AJ40" s="243"/>
    </row>
    <row r="41" spans="1:36" ht="11.25" customHeight="1" x14ac:dyDescent="0.3">
      <c r="A41" s="85"/>
      <c r="B41" s="209"/>
      <c r="C41" s="540"/>
      <c r="D41" s="541"/>
      <c r="E41" s="542"/>
      <c r="F41" s="222"/>
      <c r="G41" s="209"/>
      <c r="H41" s="540"/>
      <c r="I41" s="541"/>
      <c r="J41" s="542"/>
      <c r="K41" s="222"/>
      <c r="L41" s="209"/>
      <c r="M41" s="540"/>
      <c r="N41" s="541"/>
      <c r="O41" s="542"/>
      <c r="P41" s="222"/>
      <c r="Q41" s="209"/>
      <c r="R41" s="540"/>
      <c r="S41" s="541"/>
      <c r="T41" s="542"/>
      <c r="U41" s="222"/>
      <c r="V41" s="209"/>
      <c r="W41" s="540"/>
      <c r="X41" s="541"/>
      <c r="Y41" s="542"/>
      <c r="Z41" s="222"/>
      <c r="AA41" s="209"/>
      <c r="AB41" s="540"/>
      <c r="AC41" s="541"/>
      <c r="AD41" s="542"/>
      <c r="AE41" s="222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543" t="e">
        <f>IF(VLOOKUP(B37,Tabel_P_Ruang,4*$AH$4-1,0)&lt;&gt;0,VLOOKUP(B37,Tabel_P_Ruang,4*$AH$4-1,0),"")</f>
        <v>#N/A</v>
      </c>
      <c r="C42" s="543"/>
      <c r="D42" s="543"/>
      <c r="E42" s="543"/>
      <c r="F42" s="543"/>
      <c r="G42" s="543" t="str">
        <f>IF(VLOOKUP(G37,Tabel_P_Ruang,4*$AH$4-1,0)&lt;&gt;0,VLOOKUP(G37,Tabel_P_Ruang,4*$AH$4-1,0),"")</f>
        <v/>
      </c>
      <c r="H42" s="543"/>
      <c r="I42" s="543"/>
      <c r="J42" s="543"/>
      <c r="K42" s="543"/>
      <c r="L42" s="543" t="str">
        <f>IF(VLOOKUP(L37,Tabel_P_Ruang,4*$AH$4-1,0)&lt;&gt;0,VLOOKUP(L37,Tabel_P_Ruang,4*$AH$4-1,0),"")</f>
        <v/>
      </c>
      <c r="M42" s="543"/>
      <c r="N42" s="543"/>
      <c r="O42" s="543"/>
      <c r="P42" s="543"/>
      <c r="Q42" s="543" t="str">
        <f>IF(VLOOKUP(Q37,Tabel_P_Ruang,4*$AH$4-1,0)&lt;&gt;0,VLOOKUP(Q37,Tabel_P_Ruang,4*$AH$4-1,0),"")</f>
        <v/>
      </c>
      <c r="R42" s="543"/>
      <c r="S42" s="543"/>
      <c r="T42" s="543"/>
      <c r="U42" s="543"/>
      <c r="V42" s="543" t="str">
        <f>IF(VLOOKUP(V37,Tabel_P_Ruang,4*$AH$4-1,0)&lt;&gt;0,VLOOKUP(V37,Tabel_P_Ruang,4*$AH$4-1,0),"")</f>
        <v/>
      </c>
      <c r="W42" s="543"/>
      <c r="X42" s="543"/>
      <c r="Y42" s="543"/>
      <c r="Z42" s="543"/>
      <c r="AA42" s="543" t="str">
        <f>IF(VLOOKUP(AA37,Tabel_P_Ruang,4*$AH$4-1,0)&lt;&gt;0,VLOOKUP(AA37,Tabel_P_Ruang,4*$AH$4-1,0),"")</f>
        <v/>
      </c>
      <c r="AB42" s="543"/>
      <c r="AC42" s="543"/>
      <c r="AD42" s="543"/>
      <c r="AE42" s="543"/>
      <c r="AF42" s="228"/>
      <c r="AG42" s="243"/>
      <c r="AH42" s="242" t="s">
        <v>143</v>
      </c>
      <c r="AI42" s="242" t="s">
        <v>150</v>
      </c>
      <c r="AJ42" s="243"/>
    </row>
    <row r="43" spans="1:36" ht="11.25" customHeight="1" x14ac:dyDescent="0.3">
      <c r="A43" s="85"/>
      <c r="B43" s="574" t="e">
        <f>IF(VLOOKUP(B37,Tabel_P_Ruang,4*$AH$4,0)&lt;&gt;0,VLOOKUP(B37,Tabel_P_Ruang,4*$AH$4,0),"")</f>
        <v>#N/A</v>
      </c>
      <c r="C43" s="574"/>
      <c r="D43" s="574"/>
      <c r="E43" s="574"/>
      <c r="F43" s="574"/>
      <c r="G43" s="574" t="str">
        <f>IF(VLOOKUP(G37,Tabel_P_Ruang,4*$AH$4,0)&lt;&gt;0,VLOOKUP(G37,Tabel_P_Ruang,4*$AH$4,0),"")</f>
        <v/>
      </c>
      <c r="H43" s="574"/>
      <c r="I43" s="574"/>
      <c r="J43" s="574"/>
      <c r="K43" s="574"/>
      <c r="L43" s="574" t="str">
        <f>IF(VLOOKUP(L37,Tabel_P_Ruang,4*$AH$4,0)&lt;&gt;0,VLOOKUP(L37,Tabel_P_Ruang,4*$AH$4,0),"")</f>
        <v/>
      </c>
      <c r="M43" s="574"/>
      <c r="N43" s="574"/>
      <c r="O43" s="574"/>
      <c r="P43" s="574"/>
      <c r="Q43" s="574" t="str">
        <f>IF(VLOOKUP(Q37,Tabel_P_Ruang,4*$AH$4,0)&lt;&gt;0,VLOOKUP(Q37,Tabel_P_Ruang,4*$AH$4,0),"")</f>
        <v/>
      </c>
      <c r="R43" s="574"/>
      <c r="S43" s="574"/>
      <c r="T43" s="574"/>
      <c r="U43" s="574"/>
      <c r="V43" s="574" t="str">
        <f>IF(VLOOKUP(V37,Tabel_P_Ruang,4*$AH$4,0)&lt;&gt;0,VLOOKUP(V37,Tabel_P_Ruang,4*$AH$4,0),"")</f>
        <v/>
      </c>
      <c r="W43" s="574"/>
      <c r="X43" s="574"/>
      <c r="Y43" s="574"/>
      <c r="Z43" s="574"/>
      <c r="AA43" s="574" t="str">
        <f>IF(VLOOKUP(AA37,Tabel_P_Ruang,4*$AH$4,0)&lt;&gt;0,VLOOKUP(AA37,Tabel_P_Ruang,4*$AH$4,0),"")</f>
        <v/>
      </c>
      <c r="AB43" s="574"/>
      <c r="AC43" s="574"/>
      <c r="AD43" s="574"/>
      <c r="AE43" s="574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574"/>
      <c r="C44" s="574"/>
      <c r="D44" s="574"/>
      <c r="E44" s="574"/>
      <c r="F44" s="574"/>
      <c r="G44" s="574"/>
      <c r="H44" s="574"/>
      <c r="I44" s="574"/>
      <c r="J44" s="574"/>
      <c r="K44" s="574"/>
      <c r="L44" s="574"/>
      <c r="M44" s="574"/>
      <c r="N44" s="574"/>
      <c r="O44" s="574"/>
      <c r="P44" s="574"/>
      <c r="Q44" s="574"/>
      <c r="R44" s="574"/>
      <c r="S44" s="574"/>
      <c r="T44" s="574"/>
      <c r="U44" s="574"/>
      <c r="V44" s="574"/>
      <c r="W44" s="574"/>
      <c r="X44" s="574"/>
      <c r="Y44" s="574"/>
      <c r="Z44" s="574"/>
      <c r="AA44" s="574"/>
      <c r="AB44" s="574"/>
      <c r="AC44" s="574"/>
      <c r="AD44" s="574"/>
      <c r="AE44" s="574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574"/>
      <c r="C45" s="574"/>
      <c r="D45" s="574"/>
      <c r="E45" s="574"/>
      <c r="F45" s="574"/>
      <c r="G45" s="574"/>
      <c r="H45" s="574"/>
      <c r="I45" s="574"/>
      <c r="J45" s="574"/>
      <c r="K45" s="574"/>
      <c r="L45" s="574"/>
      <c r="M45" s="574"/>
      <c r="N45" s="574"/>
      <c r="O45" s="574"/>
      <c r="P45" s="574"/>
      <c r="Q45" s="574"/>
      <c r="R45" s="574"/>
      <c r="S45" s="574"/>
      <c r="T45" s="574"/>
      <c r="U45" s="574"/>
      <c r="V45" s="574"/>
      <c r="W45" s="574"/>
      <c r="X45" s="574"/>
      <c r="Y45" s="574"/>
      <c r="Z45" s="574"/>
      <c r="AA45" s="574"/>
      <c r="AB45" s="574"/>
      <c r="AC45" s="574"/>
      <c r="AD45" s="574"/>
      <c r="AE45" s="574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34">
        <f>IF(Dt_Pemb_R!$C$6="Kanan ke Kiri",VALUE(MID($AH60,1,2)),VALUE(MID($AI60,1,2)))</f>
        <v>25</v>
      </c>
      <c r="C46" s="534"/>
      <c r="D46" s="535"/>
      <c r="E46" s="536"/>
      <c r="F46" s="222"/>
      <c r="G46" s="234">
        <f>IF(Dt_Pemb_R!$C$6="Kanan ke Kiri",VALUE(MID($AH60,3,2)),VALUE(MID($AI60,3,2)))</f>
        <v>26</v>
      </c>
      <c r="H46" s="534"/>
      <c r="I46" s="535"/>
      <c r="J46" s="536"/>
      <c r="K46" s="222"/>
      <c r="L46" s="234">
        <f>IF(Dt_Pemb_R!$C$6="Kanan ke Kiri",VALUE(MID($AH60,5,2)),VALUE(MID($AI60,5,2)))</f>
        <v>27</v>
      </c>
      <c r="M46" s="534"/>
      <c r="N46" s="535"/>
      <c r="O46" s="536"/>
      <c r="P46" s="222"/>
      <c r="Q46" s="234">
        <f>IF(Dt_Pemb_R!$C$6="Kanan ke Kiri",VALUE(MID($AH60,7,2)),VALUE(MID($AI60,7,2)))</f>
        <v>28</v>
      </c>
      <c r="R46" s="534"/>
      <c r="S46" s="535"/>
      <c r="T46" s="536"/>
      <c r="U46" s="222"/>
      <c r="V46" s="234">
        <f>IF(Dt_Pemb_R!$C$6="Kanan ke Kiri",VALUE(MID($AH60,9,2)),VALUE(MID($AI60,9,2)))</f>
        <v>29</v>
      </c>
      <c r="W46" s="534"/>
      <c r="X46" s="535"/>
      <c r="Y46" s="536"/>
      <c r="Z46" s="222"/>
      <c r="AA46" s="234">
        <f>IF(Dt_Pemb_R!$C$6="Kanan ke Kiri",VALUE(MID($AH60,11,2)),VALUE(MID($AI60,11,2)))</f>
        <v>30</v>
      </c>
      <c r="AB46" s="534"/>
      <c r="AC46" s="535"/>
      <c r="AD46" s="536"/>
      <c r="AE46" s="222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209"/>
      <c r="C47" s="537"/>
      <c r="D47" s="538"/>
      <c r="E47" s="539"/>
      <c r="F47" s="222"/>
      <c r="G47" s="209"/>
      <c r="H47" s="537"/>
      <c r="I47" s="538"/>
      <c r="J47" s="539"/>
      <c r="K47" s="222"/>
      <c r="L47" s="209"/>
      <c r="M47" s="537"/>
      <c r="N47" s="538"/>
      <c r="O47" s="539"/>
      <c r="P47" s="222"/>
      <c r="Q47" s="209"/>
      <c r="R47" s="537"/>
      <c r="S47" s="538"/>
      <c r="T47" s="539"/>
      <c r="U47" s="222"/>
      <c r="V47" s="209"/>
      <c r="W47" s="537"/>
      <c r="X47" s="538"/>
      <c r="Y47" s="539"/>
      <c r="Z47" s="222"/>
      <c r="AA47" s="209"/>
      <c r="AB47" s="537"/>
      <c r="AC47" s="538"/>
      <c r="AD47" s="539"/>
      <c r="AE47" s="222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209"/>
      <c r="C48" s="537"/>
      <c r="D48" s="538"/>
      <c r="E48" s="539"/>
      <c r="F48" s="222"/>
      <c r="G48" s="209"/>
      <c r="H48" s="537"/>
      <c r="I48" s="538"/>
      <c r="J48" s="539"/>
      <c r="K48" s="222"/>
      <c r="L48" s="209"/>
      <c r="M48" s="537"/>
      <c r="N48" s="538"/>
      <c r="O48" s="539"/>
      <c r="P48" s="222"/>
      <c r="Q48" s="209"/>
      <c r="R48" s="537"/>
      <c r="S48" s="538"/>
      <c r="T48" s="539"/>
      <c r="U48" s="222"/>
      <c r="V48" s="209"/>
      <c r="W48" s="537"/>
      <c r="X48" s="538"/>
      <c r="Y48" s="539"/>
      <c r="Z48" s="222"/>
      <c r="AA48" s="209"/>
      <c r="AB48" s="537"/>
      <c r="AC48" s="538"/>
      <c r="AD48" s="539"/>
      <c r="AE48" s="222"/>
      <c r="AF48" s="228"/>
      <c r="AG48" s="243"/>
      <c r="AH48" s="243"/>
      <c r="AI48" s="243"/>
      <c r="AJ48" s="243"/>
    </row>
    <row r="49" spans="1:36" ht="11.25" customHeight="1" x14ac:dyDescent="0.3">
      <c r="A49" s="85"/>
      <c r="B49" s="209"/>
      <c r="C49" s="537"/>
      <c r="D49" s="538"/>
      <c r="E49" s="539"/>
      <c r="F49" s="222"/>
      <c r="G49" s="209"/>
      <c r="H49" s="537"/>
      <c r="I49" s="538"/>
      <c r="J49" s="539"/>
      <c r="K49" s="222"/>
      <c r="L49" s="209"/>
      <c r="M49" s="537"/>
      <c r="N49" s="538"/>
      <c r="O49" s="539"/>
      <c r="P49" s="222"/>
      <c r="Q49" s="209"/>
      <c r="R49" s="537"/>
      <c r="S49" s="538"/>
      <c r="T49" s="539"/>
      <c r="U49" s="222"/>
      <c r="V49" s="209"/>
      <c r="W49" s="537"/>
      <c r="X49" s="538"/>
      <c r="Y49" s="539"/>
      <c r="Z49" s="222"/>
      <c r="AA49" s="209"/>
      <c r="AB49" s="537"/>
      <c r="AC49" s="538"/>
      <c r="AD49" s="539"/>
      <c r="AE49" s="222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09"/>
      <c r="C50" s="540"/>
      <c r="D50" s="541"/>
      <c r="E50" s="542"/>
      <c r="F50" s="222"/>
      <c r="G50" s="209"/>
      <c r="H50" s="540"/>
      <c r="I50" s="541"/>
      <c r="J50" s="542"/>
      <c r="K50" s="222"/>
      <c r="L50" s="209"/>
      <c r="M50" s="540"/>
      <c r="N50" s="541"/>
      <c r="O50" s="542"/>
      <c r="P50" s="222"/>
      <c r="Q50" s="209"/>
      <c r="R50" s="540"/>
      <c r="S50" s="541"/>
      <c r="T50" s="542"/>
      <c r="U50" s="222"/>
      <c r="V50" s="209"/>
      <c r="W50" s="540"/>
      <c r="X50" s="541"/>
      <c r="Y50" s="542"/>
      <c r="Z50" s="222"/>
      <c r="AA50" s="209"/>
      <c r="AB50" s="540"/>
      <c r="AC50" s="541"/>
      <c r="AD50" s="542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543" t="e">
        <f>IF(VLOOKUP(B46,Tabel_P_Ruang,4*$AH$4-1,0)&lt;&gt;0,VLOOKUP(B46,Tabel_P_Ruang,4*$AH$4-1,0),"")</f>
        <v>#N/A</v>
      </c>
      <c r="C51" s="543"/>
      <c r="D51" s="543"/>
      <c r="E51" s="543"/>
      <c r="F51" s="543"/>
      <c r="G51" s="543" t="e">
        <f>IF(VLOOKUP(G46,Tabel_P_Ruang,4*$AH$4-1,0)&lt;&gt;0,VLOOKUP(G46,Tabel_P_Ruang,4*$AH$4-1,0),"")</f>
        <v>#N/A</v>
      </c>
      <c r="H51" s="543"/>
      <c r="I51" s="543"/>
      <c r="J51" s="543"/>
      <c r="K51" s="543"/>
      <c r="L51" s="543" t="e">
        <f>IF(VLOOKUP(L46,Tabel_P_Ruang,4*$AH$4-1,0)&lt;&gt;0,VLOOKUP(L46,Tabel_P_Ruang,4*$AH$4-1,0),"")</f>
        <v>#N/A</v>
      </c>
      <c r="M51" s="543"/>
      <c r="N51" s="543"/>
      <c r="O51" s="543"/>
      <c r="P51" s="543"/>
      <c r="Q51" s="543" t="e">
        <f>IF(VLOOKUP(Q46,Tabel_P_Ruang,4*$AH$4-1,0)&lt;&gt;0,VLOOKUP(Q46,Tabel_P_Ruang,4*$AH$4-1,0),"")</f>
        <v>#N/A</v>
      </c>
      <c r="R51" s="543"/>
      <c r="S51" s="543"/>
      <c r="T51" s="543"/>
      <c r="U51" s="543"/>
      <c r="V51" s="543" t="e">
        <f>IF(VLOOKUP(V46,Tabel_P_Ruang,4*$AH$4-1,0)&lt;&gt;0,VLOOKUP(V46,Tabel_P_Ruang,4*$AH$4-1,0),"")</f>
        <v>#N/A</v>
      </c>
      <c r="W51" s="543"/>
      <c r="X51" s="543"/>
      <c r="Y51" s="543"/>
      <c r="Z51" s="543"/>
      <c r="AA51" s="543" t="e">
        <f>IF(VLOOKUP(AA46,Tabel_P_Ruang,4*$AH$4-1,0)&lt;&gt;0,VLOOKUP(AA46,Tabel_P_Ruang,4*$AH$4-1,0),"")</f>
        <v>#N/A</v>
      </c>
      <c r="AB51" s="543"/>
      <c r="AC51" s="543"/>
      <c r="AD51" s="543"/>
      <c r="AE51" s="543"/>
      <c r="AF51" s="228"/>
      <c r="AG51" s="243"/>
      <c r="AH51" s="242" t="s">
        <v>144</v>
      </c>
      <c r="AI51" s="242" t="s">
        <v>151</v>
      </c>
      <c r="AJ51" s="243"/>
    </row>
    <row r="52" spans="1:36" ht="11.25" customHeight="1" x14ac:dyDescent="0.3">
      <c r="A52" s="85"/>
      <c r="B52" s="574" t="e">
        <f>IF(VLOOKUP(B46,Tabel_P_Ruang,4*$AH$4,0)&lt;&gt;0,VLOOKUP(B46,Tabel_P_Ruang,4*$AH$4,0),"")</f>
        <v>#N/A</v>
      </c>
      <c r="C52" s="574"/>
      <c r="D52" s="574"/>
      <c r="E52" s="574"/>
      <c r="F52" s="574"/>
      <c r="G52" s="574" t="e">
        <f>IF(VLOOKUP(G46,Tabel_P_Ruang,4*$AH$4,0)&lt;&gt;0,VLOOKUP(G46,Tabel_P_Ruang,4*$AH$4,0),"")</f>
        <v>#N/A</v>
      </c>
      <c r="H52" s="574"/>
      <c r="I52" s="574"/>
      <c r="J52" s="574"/>
      <c r="K52" s="574"/>
      <c r="L52" s="574" t="e">
        <f>IF(VLOOKUP(L46,Tabel_P_Ruang,4*$AH$4,0)&lt;&gt;0,VLOOKUP(L46,Tabel_P_Ruang,4*$AH$4,0),"")</f>
        <v>#N/A</v>
      </c>
      <c r="M52" s="574"/>
      <c r="N52" s="574"/>
      <c r="O52" s="574"/>
      <c r="P52" s="574"/>
      <c r="Q52" s="574" t="e">
        <f>IF(VLOOKUP(Q46,Tabel_P_Ruang,4*$AH$4,0)&lt;&gt;0,VLOOKUP(Q46,Tabel_P_Ruang,4*$AH$4,0),"")</f>
        <v>#N/A</v>
      </c>
      <c r="R52" s="574"/>
      <c r="S52" s="574"/>
      <c r="T52" s="574"/>
      <c r="U52" s="574"/>
      <c r="V52" s="574" t="e">
        <f>IF(VLOOKUP(V46,Tabel_P_Ruang,4*$AH$4,0)&lt;&gt;0,VLOOKUP(V46,Tabel_P_Ruang,4*$AH$4,0),"")</f>
        <v>#N/A</v>
      </c>
      <c r="W52" s="574"/>
      <c r="X52" s="574"/>
      <c r="Y52" s="574"/>
      <c r="Z52" s="574"/>
      <c r="AA52" s="574" t="e">
        <f>IF(VLOOKUP(AA46,Tabel_P_Ruang,4*$AH$4,0)&lt;&gt;0,VLOOKUP(AA46,Tabel_P_Ruang,4*$AH$4,0),"")</f>
        <v>#N/A</v>
      </c>
      <c r="AB52" s="574"/>
      <c r="AC52" s="574"/>
      <c r="AD52" s="574"/>
      <c r="AE52" s="574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574"/>
      <c r="C53" s="574"/>
      <c r="D53" s="574"/>
      <c r="E53" s="574"/>
      <c r="F53" s="574"/>
      <c r="G53" s="574"/>
      <c r="H53" s="574"/>
      <c r="I53" s="574"/>
      <c r="J53" s="574"/>
      <c r="K53" s="574"/>
      <c r="L53" s="574"/>
      <c r="M53" s="574"/>
      <c r="N53" s="574"/>
      <c r="O53" s="574"/>
      <c r="P53" s="574"/>
      <c r="Q53" s="574"/>
      <c r="R53" s="574"/>
      <c r="S53" s="574"/>
      <c r="T53" s="574"/>
      <c r="U53" s="574"/>
      <c r="V53" s="574"/>
      <c r="W53" s="574"/>
      <c r="X53" s="574"/>
      <c r="Y53" s="574"/>
      <c r="Z53" s="574"/>
      <c r="AA53" s="574"/>
      <c r="AB53" s="574"/>
      <c r="AC53" s="574"/>
      <c r="AD53" s="574"/>
      <c r="AE53" s="574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574"/>
      <c r="C54" s="574"/>
      <c r="D54" s="574"/>
      <c r="E54" s="574"/>
      <c r="F54" s="574"/>
      <c r="G54" s="574"/>
      <c r="H54" s="574"/>
      <c r="I54" s="574"/>
      <c r="J54" s="574"/>
      <c r="K54" s="574"/>
      <c r="L54" s="574"/>
      <c r="M54" s="574"/>
      <c r="N54" s="574"/>
      <c r="O54" s="574"/>
      <c r="P54" s="574"/>
      <c r="Q54" s="574"/>
      <c r="R54" s="574"/>
      <c r="S54" s="574"/>
      <c r="T54" s="574"/>
      <c r="U54" s="574"/>
      <c r="V54" s="574"/>
      <c r="W54" s="574"/>
      <c r="X54" s="574"/>
      <c r="Y54" s="574"/>
      <c r="Z54" s="574"/>
      <c r="AA54" s="574"/>
      <c r="AB54" s="574"/>
      <c r="AC54" s="574"/>
      <c r="AD54" s="574"/>
      <c r="AE54" s="574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234">
        <f>IF(Dt_Pemb_R!$C$6="Kanan ke Kiri",VALUE(MID($AH29,1,2)),VALUE(MID($AI29,1,2)))</f>
        <v>36</v>
      </c>
      <c r="C55" s="534"/>
      <c r="D55" s="535"/>
      <c r="E55" s="536"/>
      <c r="F55" s="222"/>
      <c r="G55" s="234">
        <f>IF(Dt_Pemb_R!$C$6="Kanan ke Kiri",VALUE(MID($AH29,3,2)),VALUE(MID($AI29,3,2)))</f>
        <v>35</v>
      </c>
      <c r="H55" s="534"/>
      <c r="I55" s="535"/>
      <c r="J55" s="536"/>
      <c r="K55" s="222"/>
      <c r="L55" s="234">
        <f>IF(Dt_Pemb_R!$C$6="Kanan ke Kiri",VALUE(MID($AH29,5,2)),VALUE(MID($AI29,5,2)))</f>
        <v>34</v>
      </c>
      <c r="M55" s="534"/>
      <c r="N55" s="535"/>
      <c r="O55" s="536"/>
      <c r="P55" s="222"/>
      <c r="Q55" s="234">
        <f>IF(Dt_Pemb_R!$C$6="Kanan ke Kiri",VALUE(MID($AH29,7,2)),VALUE(MID($AI29,7,2)))</f>
        <v>33</v>
      </c>
      <c r="R55" s="534"/>
      <c r="S55" s="535"/>
      <c r="T55" s="536"/>
      <c r="U55" s="222"/>
      <c r="V55" s="234">
        <f>IF(Dt_Pemb_R!$C$6="Kanan ke Kiri",VALUE(MID($AH29,9,2)),VALUE(MID($AI29,9,2)))</f>
        <v>32</v>
      </c>
      <c r="W55" s="534"/>
      <c r="X55" s="535"/>
      <c r="Y55" s="536"/>
      <c r="Z55" s="222"/>
      <c r="AA55" s="234">
        <f>IF(Dt_Pemb_R!$C$6="Kanan ke Kiri",VALUE(MID($AH29,11,2)),VALUE(MID($AI29,11,2)))</f>
        <v>31</v>
      </c>
      <c r="AB55" s="534"/>
      <c r="AC55" s="535"/>
      <c r="AD55" s="536"/>
      <c r="AE55" s="222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209"/>
      <c r="C56" s="537"/>
      <c r="D56" s="538"/>
      <c r="E56" s="539"/>
      <c r="F56" s="222"/>
      <c r="G56" s="209"/>
      <c r="H56" s="537"/>
      <c r="I56" s="538"/>
      <c r="J56" s="539"/>
      <c r="K56" s="222"/>
      <c r="L56" s="209"/>
      <c r="M56" s="537"/>
      <c r="N56" s="538"/>
      <c r="O56" s="539"/>
      <c r="P56" s="222"/>
      <c r="Q56" s="209"/>
      <c r="R56" s="537"/>
      <c r="S56" s="538"/>
      <c r="T56" s="539"/>
      <c r="U56" s="222"/>
      <c r="V56" s="209"/>
      <c r="W56" s="537"/>
      <c r="X56" s="538"/>
      <c r="Y56" s="539"/>
      <c r="Z56" s="222"/>
      <c r="AA56" s="209"/>
      <c r="AB56" s="537"/>
      <c r="AC56" s="538"/>
      <c r="AD56" s="539"/>
      <c r="AE56" s="222"/>
      <c r="AF56" s="228"/>
      <c r="AG56" s="243"/>
      <c r="AH56" s="243"/>
      <c r="AI56" s="243"/>
      <c r="AJ56" s="243"/>
    </row>
    <row r="57" spans="1:36" ht="11.25" customHeight="1" x14ac:dyDescent="0.3">
      <c r="A57" s="85"/>
      <c r="B57" s="209"/>
      <c r="C57" s="537"/>
      <c r="D57" s="538"/>
      <c r="E57" s="539"/>
      <c r="F57" s="222"/>
      <c r="G57" s="209"/>
      <c r="H57" s="537"/>
      <c r="I57" s="538"/>
      <c r="J57" s="539"/>
      <c r="K57" s="222"/>
      <c r="L57" s="209"/>
      <c r="M57" s="537"/>
      <c r="N57" s="538"/>
      <c r="O57" s="539"/>
      <c r="P57" s="222"/>
      <c r="Q57" s="209"/>
      <c r="R57" s="537"/>
      <c r="S57" s="538"/>
      <c r="T57" s="539"/>
      <c r="U57" s="222"/>
      <c r="V57" s="209"/>
      <c r="W57" s="537"/>
      <c r="X57" s="538"/>
      <c r="Y57" s="539"/>
      <c r="Z57" s="222"/>
      <c r="AA57" s="209"/>
      <c r="AB57" s="537"/>
      <c r="AC57" s="538"/>
      <c r="AD57" s="539"/>
      <c r="AE57" s="222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09"/>
      <c r="C58" s="537"/>
      <c r="D58" s="538"/>
      <c r="E58" s="539"/>
      <c r="F58" s="222"/>
      <c r="G58" s="209"/>
      <c r="H58" s="537"/>
      <c r="I58" s="538"/>
      <c r="J58" s="539"/>
      <c r="K58" s="222"/>
      <c r="L58" s="209"/>
      <c r="M58" s="537"/>
      <c r="N58" s="538"/>
      <c r="O58" s="539"/>
      <c r="P58" s="222"/>
      <c r="Q58" s="209"/>
      <c r="R58" s="537"/>
      <c r="S58" s="538"/>
      <c r="T58" s="539"/>
      <c r="U58" s="222"/>
      <c r="V58" s="209"/>
      <c r="W58" s="537"/>
      <c r="X58" s="538"/>
      <c r="Y58" s="539"/>
      <c r="Z58" s="222"/>
      <c r="AA58" s="209"/>
      <c r="AB58" s="537"/>
      <c r="AC58" s="538"/>
      <c r="AD58" s="539"/>
      <c r="AE58" s="222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540"/>
      <c r="D59" s="541"/>
      <c r="E59" s="542"/>
      <c r="F59" s="222"/>
      <c r="G59" s="209"/>
      <c r="H59" s="540"/>
      <c r="I59" s="541"/>
      <c r="J59" s="542"/>
      <c r="K59" s="222"/>
      <c r="L59" s="209"/>
      <c r="M59" s="540"/>
      <c r="N59" s="541"/>
      <c r="O59" s="542"/>
      <c r="P59" s="222"/>
      <c r="Q59" s="209"/>
      <c r="R59" s="540"/>
      <c r="S59" s="541"/>
      <c r="T59" s="542"/>
      <c r="U59" s="222"/>
      <c r="V59" s="209"/>
      <c r="W59" s="540"/>
      <c r="X59" s="541"/>
      <c r="Y59" s="542"/>
      <c r="Z59" s="222"/>
      <c r="AA59" s="209"/>
      <c r="AB59" s="540"/>
      <c r="AC59" s="541"/>
      <c r="AD59" s="542"/>
      <c r="AE59" s="222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543" t="e">
        <f>IF(VLOOKUP(B55,Tabel_P_Ruang,4*$AH$4-1,0)&lt;&gt;0,VLOOKUP(B55,Tabel_P_Ruang,4*$AH$4-1,0),"")</f>
        <v>#N/A</v>
      </c>
      <c r="C60" s="543"/>
      <c r="D60" s="543"/>
      <c r="E60" s="543"/>
      <c r="F60" s="543"/>
      <c r="G60" s="543" t="e">
        <f>IF(VLOOKUP(G55,Tabel_P_Ruang,4*$AH$4-1,0)&lt;&gt;0,VLOOKUP(G55,Tabel_P_Ruang,4*$AH$4-1,0),"")</f>
        <v>#N/A</v>
      </c>
      <c r="H60" s="543"/>
      <c r="I60" s="543"/>
      <c r="J60" s="543"/>
      <c r="K60" s="543"/>
      <c r="L60" s="543" t="e">
        <f>IF(VLOOKUP(L55,Tabel_P_Ruang,4*$AH$4-1,0)&lt;&gt;0,VLOOKUP(L55,Tabel_P_Ruang,4*$AH$4-1,0),"")</f>
        <v>#N/A</v>
      </c>
      <c r="M60" s="543"/>
      <c r="N60" s="543"/>
      <c r="O60" s="543"/>
      <c r="P60" s="543"/>
      <c r="Q60" s="543" t="e">
        <f>IF(VLOOKUP(Q55,Tabel_P_Ruang,4*$AH$4-1,0)&lt;&gt;0,VLOOKUP(Q55,Tabel_P_Ruang,4*$AH$4-1,0),"")</f>
        <v>#N/A</v>
      </c>
      <c r="R60" s="543"/>
      <c r="S60" s="543"/>
      <c r="T60" s="543"/>
      <c r="U60" s="543"/>
      <c r="V60" s="543" t="e">
        <f>IF(VLOOKUP(V55,Tabel_P_Ruang,4*$AH$4-1,0)&lt;&gt;0,VLOOKUP(V55,Tabel_P_Ruang,4*$AH$4-1,0),"")</f>
        <v>#N/A</v>
      </c>
      <c r="W60" s="543"/>
      <c r="X60" s="543"/>
      <c r="Y60" s="543"/>
      <c r="Z60" s="543"/>
      <c r="AA60" s="543" t="e">
        <f>IF(VLOOKUP(AA55,Tabel_P_Ruang,4*$AH$4-1,0)&lt;&gt;0,VLOOKUP(AA55,Tabel_P_Ruang,4*$AH$4-1,0),"")</f>
        <v>#N/A</v>
      </c>
      <c r="AB60" s="543"/>
      <c r="AC60" s="543"/>
      <c r="AD60" s="543"/>
      <c r="AE60" s="543"/>
      <c r="AF60" s="228"/>
      <c r="AG60" s="243"/>
      <c r="AH60" s="242" t="s">
        <v>145</v>
      </c>
      <c r="AI60" s="242" t="s">
        <v>152</v>
      </c>
      <c r="AJ60" s="243"/>
    </row>
    <row r="61" spans="1:36" ht="11.25" customHeight="1" x14ac:dyDescent="0.3">
      <c r="A61" s="85"/>
      <c r="B61" s="574" t="e">
        <f>IF(VLOOKUP(B55,Tabel_P_Ruang,4*$AH$4,0)&lt;&gt;0,VLOOKUP(B55,Tabel_P_Ruang,4*$AH$4,0),"")</f>
        <v>#N/A</v>
      </c>
      <c r="C61" s="574"/>
      <c r="D61" s="574"/>
      <c r="E61" s="574"/>
      <c r="F61" s="574"/>
      <c r="G61" s="574" t="e">
        <f>IF(VLOOKUP(G55,Tabel_P_Ruang,4*$AH$4,0)&lt;&gt;0,VLOOKUP(G55,Tabel_P_Ruang,4*$AH$4,0),"")</f>
        <v>#N/A</v>
      </c>
      <c r="H61" s="574"/>
      <c r="I61" s="574"/>
      <c r="J61" s="574"/>
      <c r="K61" s="574"/>
      <c r="L61" s="574" t="e">
        <f>IF(VLOOKUP(L55,Tabel_P_Ruang,4*$AH$4,0)&lt;&gt;0,VLOOKUP(L55,Tabel_P_Ruang,4*$AH$4,0),"")</f>
        <v>#N/A</v>
      </c>
      <c r="M61" s="574"/>
      <c r="N61" s="574"/>
      <c r="O61" s="574"/>
      <c r="P61" s="574"/>
      <c r="Q61" s="574" t="e">
        <f>IF(VLOOKUP(Q55,Tabel_P_Ruang,4*$AH$4,0)&lt;&gt;0,VLOOKUP(Q55,Tabel_P_Ruang,4*$AH$4,0),"")</f>
        <v>#N/A</v>
      </c>
      <c r="R61" s="574"/>
      <c r="S61" s="574"/>
      <c r="T61" s="574"/>
      <c r="U61" s="574"/>
      <c r="V61" s="574" t="e">
        <f>IF(VLOOKUP(V55,Tabel_P_Ruang,4*$AH$4,0)&lt;&gt;0,VLOOKUP(V55,Tabel_P_Ruang,4*$AH$4,0),"")</f>
        <v>#N/A</v>
      </c>
      <c r="W61" s="574"/>
      <c r="X61" s="574"/>
      <c r="Y61" s="574"/>
      <c r="Z61" s="574"/>
      <c r="AA61" s="574" t="e">
        <f>IF(VLOOKUP(AA55,Tabel_P_Ruang,4*$AH$4,0)&lt;&gt;0,VLOOKUP(AA55,Tabel_P_Ruang,4*$AH$4,0),"")</f>
        <v>#N/A</v>
      </c>
      <c r="AB61" s="574"/>
      <c r="AC61" s="574"/>
      <c r="AD61" s="574"/>
      <c r="AE61" s="574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574"/>
      <c r="C62" s="574"/>
      <c r="D62" s="574"/>
      <c r="E62" s="574"/>
      <c r="F62" s="574"/>
      <c r="G62" s="574"/>
      <c r="H62" s="574"/>
      <c r="I62" s="574"/>
      <c r="J62" s="574"/>
      <c r="K62" s="574"/>
      <c r="L62" s="574"/>
      <c r="M62" s="574"/>
      <c r="N62" s="574"/>
      <c r="O62" s="574"/>
      <c r="P62" s="574"/>
      <c r="Q62" s="574"/>
      <c r="R62" s="574"/>
      <c r="S62" s="574"/>
      <c r="T62" s="574"/>
      <c r="U62" s="574"/>
      <c r="V62" s="574"/>
      <c r="W62" s="574"/>
      <c r="X62" s="574"/>
      <c r="Y62" s="574"/>
      <c r="Z62" s="574"/>
      <c r="AA62" s="574"/>
      <c r="AB62" s="574"/>
      <c r="AC62" s="574"/>
      <c r="AD62" s="574"/>
      <c r="AE62" s="574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574"/>
      <c r="C63" s="574"/>
      <c r="D63" s="574"/>
      <c r="E63" s="574"/>
      <c r="F63" s="574"/>
      <c r="G63" s="574"/>
      <c r="H63" s="574"/>
      <c r="I63" s="574"/>
      <c r="J63" s="574"/>
      <c r="K63" s="574"/>
      <c r="L63" s="574"/>
      <c r="M63" s="574"/>
      <c r="N63" s="574"/>
      <c r="O63" s="574"/>
      <c r="P63" s="574"/>
      <c r="Q63" s="574"/>
      <c r="R63" s="574"/>
      <c r="S63" s="574"/>
      <c r="T63" s="574"/>
      <c r="U63" s="574"/>
      <c r="V63" s="574"/>
      <c r="W63" s="574"/>
      <c r="X63" s="574"/>
      <c r="Y63" s="574"/>
      <c r="Z63" s="574"/>
      <c r="AA63" s="574"/>
      <c r="AB63" s="574"/>
      <c r="AC63" s="574"/>
      <c r="AD63" s="574"/>
      <c r="AE63" s="574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9"/>
      <c r="AA64" s="209"/>
      <c r="AB64" s="209"/>
      <c r="AC64" s="209"/>
      <c r="AD64" s="209"/>
      <c r="AE64" s="209"/>
      <c r="AF64" s="228"/>
      <c r="AG64" s="243"/>
      <c r="AH64" s="243"/>
      <c r="AI64" s="243"/>
      <c r="AJ64" s="243"/>
    </row>
    <row r="65" spans="1:36" ht="11.25" customHeight="1" x14ac:dyDescent="0.3">
      <c r="A65" s="85"/>
      <c r="B65" s="209"/>
      <c r="C65" s="209"/>
      <c r="D65" s="209"/>
      <c r="E65" s="209"/>
      <c r="F65" s="209"/>
      <c r="G65" s="209"/>
      <c r="H65" s="209"/>
      <c r="I65" s="209"/>
      <c r="J65" s="209"/>
      <c r="K65" s="209"/>
      <c r="L65" s="209"/>
      <c r="M65" s="209"/>
      <c r="N65" s="209"/>
      <c r="O65" s="209"/>
      <c r="P65" s="209"/>
      <c r="Q65" s="209"/>
      <c r="R65" s="209"/>
      <c r="S65" s="209"/>
      <c r="T65" s="209"/>
      <c r="U65" s="209"/>
      <c r="V65" s="209"/>
      <c r="W65" s="209"/>
      <c r="X65" s="209"/>
      <c r="Y65" s="209"/>
      <c r="Z65" s="209"/>
      <c r="AA65" s="209"/>
      <c r="AB65" s="209"/>
      <c r="AC65" s="209"/>
      <c r="AD65" s="209"/>
      <c r="AE65" s="209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112">
    <mergeCell ref="B61:F63"/>
    <mergeCell ref="G61:K63"/>
    <mergeCell ref="L61:P63"/>
    <mergeCell ref="Q61:U63"/>
    <mergeCell ref="V61:Z63"/>
    <mergeCell ref="AA61:AE63"/>
    <mergeCell ref="B60:F60"/>
    <mergeCell ref="G60:K60"/>
    <mergeCell ref="L60:P60"/>
    <mergeCell ref="Q60:U60"/>
    <mergeCell ref="V60:Z60"/>
    <mergeCell ref="AA60:AE60"/>
    <mergeCell ref="C55:E59"/>
    <mergeCell ref="H55:J59"/>
    <mergeCell ref="M55:O59"/>
    <mergeCell ref="R55:T59"/>
    <mergeCell ref="W55:Y59"/>
    <mergeCell ref="AB55:AD59"/>
    <mergeCell ref="B52:F54"/>
    <mergeCell ref="G52:K54"/>
    <mergeCell ref="L52:P54"/>
    <mergeCell ref="Q52:U54"/>
    <mergeCell ref="V52:Z54"/>
    <mergeCell ref="AA52:AE54"/>
    <mergeCell ref="B51:F51"/>
    <mergeCell ref="G51:K51"/>
    <mergeCell ref="L51:P51"/>
    <mergeCell ref="Q51:U51"/>
    <mergeCell ref="V51:Z51"/>
    <mergeCell ref="AA51:AE51"/>
    <mergeCell ref="C46:E50"/>
    <mergeCell ref="H46:J50"/>
    <mergeCell ref="M46:O50"/>
    <mergeCell ref="R46:T50"/>
    <mergeCell ref="W46:Y50"/>
    <mergeCell ref="AB46:AD50"/>
    <mergeCell ref="B43:F45"/>
    <mergeCell ref="G43:K45"/>
    <mergeCell ref="L43:P45"/>
    <mergeCell ref="Q43:U45"/>
    <mergeCell ref="V43:Z45"/>
    <mergeCell ref="AA43:AE45"/>
    <mergeCell ref="B42:F42"/>
    <mergeCell ref="G42:K42"/>
    <mergeCell ref="L42:P42"/>
    <mergeCell ref="Q42:U42"/>
    <mergeCell ref="V42:Z42"/>
    <mergeCell ref="AA42:AE42"/>
    <mergeCell ref="C37:E41"/>
    <mergeCell ref="H37:J41"/>
    <mergeCell ref="M37:O41"/>
    <mergeCell ref="R37:T41"/>
    <mergeCell ref="W37:Y41"/>
    <mergeCell ref="AB37:AD41"/>
    <mergeCell ref="B34:F36"/>
    <mergeCell ref="G34:K36"/>
    <mergeCell ref="L34:P36"/>
    <mergeCell ref="Q34:U36"/>
    <mergeCell ref="V34:Z36"/>
    <mergeCell ref="AA34:AE36"/>
    <mergeCell ref="B33:F33"/>
    <mergeCell ref="G33:K33"/>
    <mergeCell ref="L33:P33"/>
    <mergeCell ref="Q33:U33"/>
    <mergeCell ref="V33:Z33"/>
    <mergeCell ref="AA33:AE33"/>
    <mergeCell ref="C28:E32"/>
    <mergeCell ref="H28:J32"/>
    <mergeCell ref="M28:O32"/>
    <mergeCell ref="R28:T32"/>
    <mergeCell ref="W28:Y32"/>
    <mergeCell ref="AB28:AD32"/>
    <mergeCell ref="B25:F27"/>
    <mergeCell ref="G25:K27"/>
    <mergeCell ref="L25:P27"/>
    <mergeCell ref="Q25:U27"/>
    <mergeCell ref="V25:Z27"/>
    <mergeCell ref="AA25:AE27"/>
    <mergeCell ref="B24:F24"/>
    <mergeCell ref="G24:K24"/>
    <mergeCell ref="L24:P24"/>
    <mergeCell ref="Q24:U24"/>
    <mergeCell ref="V24:Z24"/>
    <mergeCell ref="AA24:AE24"/>
    <mergeCell ref="C19:E23"/>
    <mergeCell ref="H19:J23"/>
    <mergeCell ref="M19:O23"/>
    <mergeCell ref="R19:T23"/>
    <mergeCell ref="W19:Y23"/>
    <mergeCell ref="AB19:AD23"/>
    <mergeCell ref="B16:F18"/>
    <mergeCell ref="G16:K18"/>
    <mergeCell ref="L16:P18"/>
    <mergeCell ref="Q16:U18"/>
    <mergeCell ref="V16:Z18"/>
    <mergeCell ref="AA16:AE18"/>
    <mergeCell ref="B15:F15"/>
    <mergeCell ref="G15:K15"/>
    <mergeCell ref="L15:P15"/>
    <mergeCell ref="Q15:U15"/>
    <mergeCell ref="V15:Z15"/>
    <mergeCell ref="AA15:AE15"/>
    <mergeCell ref="A1:AF1"/>
    <mergeCell ref="A2:AF2"/>
    <mergeCell ref="AH4:AH7"/>
    <mergeCell ref="N6:S8"/>
    <mergeCell ref="C10:E14"/>
    <mergeCell ref="H10:J14"/>
    <mergeCell ref="M10:O14"/>
    <mergeCell ref="R10:T14"/>
    <mergeCell ref="W10:Y14"/>
    <mergeCell ref="AB10:AD14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/>
  <dimension ref="A1:AJ68"/>
  <sheetViews>
    <sheetView showRowColHeaders="0" workbookViewId="0">
      <selection activeCell="AH4" sqref="AH4:AH7"/>
    </sheetView>
  </sheetViews>
  <sheetFormatPr defaultColWidth="0" defaultRowHeight="15" customHeight="1" zeroHeight="1" x14ac:dyDescent="0.3"/>
  <cols>
    <col min="1" max="1" width="1.6640625" style="206" customWidth="1"/>
    <col min="2" max="2" width="2.33203125" style="206" customWidth="1"/>
    <col min="3" max="30" width="3.109375" style="206" customWidth="1"/>
    <col min="31" max="31" width="2.33203125" style="206" customWidth="1"/>
    <col min="32" max="32" width="1.6640625" style="206" customWidth="1"/>
    <col min="33" max="33" width="5.109375" style="239" customWidth="1"/>
    <col min="34" max="34" width="16.109375" style="239" customWidth="1"/>
    <col min="35" max="35" width="11.88671875" style="239" customWidth="1"/>
    <col min="36" max="36" width="5.44140625" style="239" customWidth="1"/>
    <col min="37" max="16384" width="9.109375" style="206" hidden="1"/>
  </cols>
  <sheetData>
    <row r="1" spans="1:36" ht="17.399999999999999" x14ac:dyDescent="0.3">
      <c r="A1" s="529" t="s">
        <v>92</v>
      </c>
      <c r="B1" s="529"/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/>
      <c r="AB1" s="529"/>
      <c r="AC1" s="529"/>
      <c r="AD1" s="529"/>
      <c r="AE1" s="529"/>
      <c r="AF1" s="529"/>
      <c r="AG1" s="203"/>
      <c r="AH1" s="204"/>
      <c r="AI1" s="204"/>
      <c r="AJ1" s="205"/>
    </row>
    <row r="2" spans="1:36" ht="30" x14ac:dyDescent="0.5">
      <c r="A2" s="530" t="str">
        <f>"RUANG " &amp; AH4</f>
        <v>RUANG 1</v>
      </c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G2" s="207"/>
      <c r="AH2" s="104"/>
      <c r="AI2" s="104"/>
      <c r="AJ2" s="208"/>
    </row>
    <row r="3" spans="1:36" thickBot="1" x14ac:dyDescent="0.3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3"/>
      <c r="AH3" s="68"/>
      <c r="AI3" s="68"/>
      <c r="AJ3" s="68"/>
    </row>
    <row r="4" spans="1:36" ht="9" customHeight="1" x14ac:dyDescent="0.3">
      <c r="A4" s="225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  <c r="AG4" s="68"/>
      <c r="AH4" s="531">
        <v>1</v>
      </c>
      <c r="AI4" s="68"/>
      <c r="AJ4" s="68"/>
    </row>
    <row r="5" spans="1:36" ht="14.25" customHeight="1" x14ac:dyDescent="0.3">
      <c r="A5" s="85"/>
      <c r="B5" s="209"/>
      <c r="C5" s="209"/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28"/>
      <c r="AG5" s="68"/>
      <c r="AH5" s="532"/>
      <c r="AI5" s="68"/>
      <c r="AJ5" s="68"/>
    </row>
    <row r="6" spans="1:36" ht="14.25" customHeight="1" x14ac:dyDescent="0.3">
      <c r="A6" s="85"/>
      <c r="B6" s="209"/>
      <c r="C6" s="209"/>
      <c r="D6" s="209"/>
      <c r="E6" s="209"/>
      <c r="F6" s="209"/>
      <c r="G6" s="229"/>
      <c r="H6" s="229"/>
      <c r="I6" s="229"/>
      <c r="J6" s="229"/>
      <c r="K6" s="209"/>
      <c r="L6" s="229"/>
      <c r="M6" s="229"/>
      <c r="N6" s="544" t="s">
        <v>104</v>
      </c>
      <c r="O6" s="545"/>
      <c r="P6" s="545"/>
      <c r="Q6" s="545"/>
      <c r="R6" s="545"/>
      <c r="S6" s="546"/>
      <c r="T6" s="229"/>
      <c r="U6" s="229"/>
      <c r="V6" s="229"/>
      <c r="W6" s="229"/>
      <c r="X6" s="229"/>
      <c r="Y6" s="229"/>
      <c r="Z6" s="229"/>
      <c r="AA6" s="209"/>
      <c r="AB6" s="209"/>
      <c r="AC6" s="209"/>
      <c r="AD6" s="209"/>
      <c r="AE6" s="209"/>
      <c r="AF6" s="228"/>
      <c r="AG6" s="68"/>
      <c r="AH6" s="532"/>
      <c r="AI6" s="68"/>
      <c r="AJ6" s="68"/>
    </row>
    <row r="7" spans="1:36" ht="14.25" customHeight="1" thickBot="1" x14ac:dyDescent="0.35">
      <c r="A7" s="85"/>
      <c r="B7" s="209"/>
      <c r="C7" s="209"/>
      <c r="D7" s="209"/>
      <c r="E7" s="209"/>
      <c r="F7" s="209"/>
      <c r="G7" s="229"/>
      <c r="H7" s="229"/>
      <c r="I7" s="229"/>
      <c r="J7" s="229"/>
      <c r="K7" s="209"/>
      <c r="L7" s="229"/>
      <c r="M7" s="229"/>
      <c r="N7" s="547"/>
      <c r="O7" s="548"/>
      <c r="P7" s="548"/>
      <c r="Q7" s="548"/>
      <c r="R7" s="548"/>
      <c r="S7" s="549"/>
      <c r="T7" s="229"/>
      <c r="U7" s="229"/>
      <c r="V7" s="229"/>
      <c r="W7" s="229"/>
      <c r="X7" s="229"/>
      <c r="Y7" s="229"/>
      <c r="Z7" s="229"/>
      <c r="AA7" s="209"/>
      <c r="AB7" s="209"/>
      <c r="AC7" s="209"/>
      <c r="AD7" s="209"/>
      <c r="AE7" s="209"/>
      <c r="AF7" s="228"/>
      <c r="AG7" s="68"/>
      <c r="AH7" s="533"/>
      <c r="AI7" s="68"/>
      <c r="AJ7" s="68"/>
    </row>
    <row r="8" spans="1:36" ht="14.25" customHeight="1" x14ac:dyDescent="0.3">
      <c r="A8" s="85"/>
      <c r="B8" s="209"/>
      <c r="C8" s="209"/>
      <c r="D8" s="209"/>
      <c r="E8" s="209"/>
      <c r="F8" s="209"/>
      <c r="G8" s="229"/>
      <c r="H8" s="229"/>
      <c r="I8" s="229"/>
      <c r="J8" s="229"/>
      <c r="K8" s="209"/>
      <c r="L8" s="229"/>
      <c r="M8" s="229"/>
      <c r="N8" s="550"/>
      <c r="O8" s="551"/>
      <c r="P8" s="551"/>
      <c r="Q8" s="551"/>
      <c r="R8" s="551"/>
      <c r="S8" s="552"/>
      <c r="T8" s="229"/>
      <c r="U8" s="229"/>
      <c r="V8" s="229"/>
      <c r="W8" s="229"/>
      <c r="X8" s="229"/>
      <c r="Y8" s="229"/>
      <c r="Z8" s="229"/>
      <c r="AA8" s="209"/>
      <c r="AB8" s="209"/>
      <c r="AC8" s="209"/>
      <c r="AD8" s="209"/>
      <c r="AE8" s="209"/>
      <c r="AF8" s="228"/>
      <c r="AG8" s="210"/>
      <c r="AH8" s="104"/>
      <c r="AI8" s="104"/>
      <c r="AJ8" s="104"/>
    </row>
    <row r="9" spans="1:36" ht="20.25" customHeight="1" x14ac:dyDescent="0.3">
      <c r="A9" s="85"/>
      <c r="B9" s="209"/>
      <c r="C9" s="209"/>
      <c r="D9" s="209"/>
      <c r="E9" s="209"/>
      <c r="F9" s="209"/>
      <c r="G9" s="229"/>
      <c r="H9" s="229"/>
      <c r="I9" s="229"/>
      <c r="J9" s="229"/>
      <c r="K9" s="209"/>
      <c r="L9" s="229"/>
      <c r="M9" s="229"/>
      <c r="N9" s="229"/>
      <c r="O9" s="229"/>
      <c r="P9" s="209"/>
      <c r="Q9" s="229"/>
      <c r="R9" s="229"/>
      <c r="S9" s="229"/>
      <c r="T9" s="229"/>
      <c r="U9" s="229"/>
      <c r="V9" s="229"/>
      <c r="W9" s="229"/>
      <c r="X9" s="229"/>
      <c r="Y9" s="229"/>
      <c r="Z9" s="229"/>
      <c r="AA9" s="209"/>
      <c r="AB9" s="209"/>
      <c r="AC9" s="209"/>
      <c r="AD9" s="209"/>
      <c r="AE9" s="209"/>
      <c r="AF9" s="228"/>
      <c r="AG9" s="68"/>
      <c r="AH9" s="68"/>
      <c r="AI9" s="68"/>
      <c r="AJ9" s="68"/>
    </row>
    <row r="10" spans="1:36" ht="11.25" customHeight="1" x14ac:dyDescent="0.3">
      <c r="A10" s="85"/>
      <c r="B10" s="234">
        <f>IF(Dt_Pemb_R!$C$6="Kanan ke Kiri",VALUE(MID($AH24,1,2)),VALUE(MID($AI24,1,2)))</f>
        <v>1</v>
      </c>
      <c r="C10" s="534"/>
      <c r="D10" s="535"/>
      <c r="E10" s="536"/>
      <c r="F10" s="222"/>
      <c r="G10" s="234">
        <f>IF(Dt_Pemb_R!$C$6="Kanan ke Kiri",VALUE(MID($AH24,3,2)),VALUE(MID($AI24,3,2)))</f>
        <v>2</v>
      </c>
      <c r="H10" s="534"/>
      <c r="I10" s="535"/>
      <c r="J10" s="536"/>
      <c r="K10" s="222"/>
      <c r="L10" s="234">
        <f>IF(Dt_Pemb_R!$C$6="Kanan ke Kiri",VALUE(MID($AH24,5,2)),VALUE(MID($AI24,5,2)))</f>
        <v>3</v>
      </c>
      <c r="M10" s="534"/>
      <c r="N10" s="535"/>
      <c r="O10" s="536"/>
      <c r="P10" s="222"/>
      <c r="Q10" s="234">
        <f>IF(Dt_Pemb_R!$C$6="Kanan ke Kiri",VALUE(MID($AH24,7,2)),VALUE(MID($AI24,7,2)))</f>
        <v>4</v>
      </c>
      <c r="R10" s="534"/>
      <c r="S10" s="535"/>
      <c r="T10" s="536"/>
      <c r="U10" s="222"/>
      <c r="V10" s="234">
        <f>IF(Dt_Pemb_R!$C$6="Kanan ke Kiri",VALUE(MID($AH24,9,2)),VALUE(MID($AI24,9,2)))</f>
        <v>5</v>
      </c>
      <c r="W10" s="534"/>
      <c r="X10" s="535"/>
      <c r="Y10" s="536"/>
      <c r="Z10" s="222"/>
      <c r="AA10" s="234">
        <f>IF(Dt_Pemb_R!$C$6="Kanan ke Kiri",VALUE(MID($AH24,11,2)),VALUE(MID($AI24,11,2)))</f>
        <v>6</v>
      </c>
      <c r="AB10" s="534"/>
      <c r="AC10" s="535"/>
      <c r="AD10" s="536"/>
      <c r="AE10" s="222"/>
      <c r="AF10" s="228"/>
      <c r="AG10" s="68"/>
      <c r="AH10" s="68"/>
      <c r="AI10" s="68"/>
      <c r="AJ10" s="68"/>
    </row>
    <row r="11" spans="1:36" ht="11.25" customHeight="1" x14ac:dyDescent="0.3">
      <c r="A11" s="85"/>
      <c r="B11" s="209"/>
      <c r="C11" s="537"/>
      <c r="D11" s="538"/>
      <c r="E11" s="539"/>
      <c r="F11" s="222"/>
      <c r="G11" s="209"/>
      <c r="H11" s="537"/>
      <c r="I11" s="538"/>
      <c r="J11" s="539"/>
      <c r="K11" s="222"/>
      <c r="L11" s="209"/>
      <c r="M11" s="537"/>
      <c r="N11" s="538"/>
      <c r="O11" s="539"/>
      <c r="P11" s="222"/>
      <c r="Q11" s="209"/>
      <c r="R11" s="537"/>
      <c r="S11" s="538"/>
      <c r="T11" s="539"/>
      <c r="U11" s="222"/>
      <c r="V11" s="209"/>
      <c r="W11" s="537"/>
      <c r="X11" s="538"/>
      <c r="Y11" s="539"/>
      <c r="Z11" s="222"/>
      <c r="AA11" s="209"/>
      <c r="AB11" s="537"/>
      <c r="AC11" s="538"/>
      <c r="AD11" s="539"/>
      <c r="AE11" s="222"/>
      <c r="AF11" s="228"/>
      <c r="AG11" s="68"/>
      <c r="AH11" s="68"/>
      <c r="AI11" s="68"/>
      <c r="AJ11" s="68"/>
    </row>
    <row r="12" spans="1:36" ht="11.25" customHeight="1" x14ac:dyDescent="0.3">
      <c r="A12" s="85"/>
      <c r="B12" s="209"/>
      <c r="C12" s="537"/>
      <c r="D12" s="538"/>
      <c r="E12" s="539"/>
      <c r="F12" s="222"/>
      <c r="G12" s="209"/>
      <c r="H12" s="537"/>
      <c r="I12" s="538"/>
      <c r="J12" s="539"/>
      <c r="K12" s="222"/>
      <c r="L12" s="209"/>
      <c r="M12" s="537"/>
      <c r="N12" s="538"/>
      <c r="O12" s="539"/>
      <c r="P12" s="222"/>
      <c r="Q12" s="209"/>
      <c r="R12" s="537"/>
      <c r="S12" s="538"/>
      <c r="T12" s="539"/>
      <c r="U12" s="222"/>
      <c r="V12" s="209"/>
      <c r="W12" s="537"/>
      <c r="X12" s="538"/>
      <c r="Y12" s="539"/>
      <c r="Z12" s="222"/>
      <c r="AA12" s="209"/>
      <c r="AB12" s="537"/>
      <c r="AC12" s="538"/>
      <c r="AD12" s="539"/>
      <c r="AE12" s="222"/>
      <c r="AF12" s="228"/>
      <c r="AG12" s="68"/>
      <c r="AH12" s="68"/>
      <c r="AI12" s="68"/>
      <c r="AJ12" s="68"/>
    </row>
    <row r="13" spans="1:36" ht="11.25" customHeight="1" x14ac:dyDescent="0.3">
      <c r="A13" s="85"/>
      <c r="B13" s="209"/>
      <c r="C13" s="537"/>
      <c r="D13" s="538"/>
      <c r="E13" s="539"/>
      <c r="F13" s="222"/>
      <c r="G13" s="209"/>
      <c r="H13" s="537"/>
      <c r="I13" s="538"/>
      <c r="J13" s="539"/>
      <c r="K13" s="222"/>
      <c r="L13" s="209"/>
      <c r="M13" s="537"/>
      <c r="N13" s="538"/>
      <c r="O13" s="539"/>
      <c r="P13" s="222"/>
      <c r="Q13" s="209"/>
      <c r="R13" s="537"/>
      <c r="S13" s="538"/>
      <c r="T13" s="539"/>
      <c r="U13" s="222"/>
      <c r="V13" s="209"/>
      <c r="W13" s="537"/>
      <c r="X13" s="538"/>
      <c r="Y13" s="539"/>
      <c r="Z13" s="222"/>
      <c r="AA13" s="209"/>
      <c r="AB13" s="537"/>
      <c r="AC13" s="538"/>
      <c r="AD13" s="539"/>
      <c r="AE13" s="222"/>
      <c r="AF13" s="228"/>
      <c r="AG13" s="68"/>
      <c r="AH13" s="68"/>
      <c r="AI13" s="68"/>
      <c r="AJ13" s="68"/>
    </row>
    <row r="14" spans="1:36" ht="11.25" customHeight="1" x14ac:dyDescent="0.3">
      <c r="A14" s="85"/>
      <c r="B14" s="209"/>
      <c r="C14" s="540"/>
      <c r="D14" s="541"/>
      <c r="E14" s="542"/>
      <c r="F14" s="222"/>
      <c r="G14" s="209"/>
      <c r="H14" s="540"/>
      <c r="I14" s="541"/>
      <c r="J14" s="542"/>
      <c r="K14" s="222"/>
      <c r="L14" s="209"/>
      <c r="M14" s="540"/>
      <c r="N14" s="541"/>
      <c r="O14" s="542"/>
      <c r="P14" s="222"/>
      <c r="Q14" s="209"/>
      <c r="R14" s="540"/>
      <c r="S14" s="541"/>
      <c r="T14" s="542"/>
      <c r="U14" s="222"/>
      <c r="V14" s="209"/>
      <c r="W14" s="540"/>
      <c r="X14" s="541"/>
      <c r="Y14" s="542"/>
      <c r="Z14" s="222"/>
      <c r="AA14" s="209"/>
      <c r="AB14" s="540"/>
      <c r="AC14" s="541"/>
      <c r="AD14" s="542"/>
      <c r="AE14" s="222"/>
      <c r="AF14" s="228"/>
      <c r="AG14" s="68"/>
      <c r="AH14" s="68"/>
      <c r="AI14" s="68"/>
      <c r="AJ14" s="68"/>
    </row>
    <row r="15" spans="1:36" ht="11.25" customHeight="1" x14ac:dyDescent="0.3">
      <c r="A15" s="85"/>
      <c r="B15" s="543" t="str">
        <f>IF(VLOOKUP(B10,Tabel_P_Ruang,4*$AH$4-1,0)&lt;&gt;0,VLOOKUP(B10,Tabel_P_Ruang,4*$AH$4-1,0),"")</f>
        <v>20</v>
      </c>
      <c r="C15" s="543"/>
      <c r="D15" s="543"/>
      <c r="E15" s="543"/>
      <c r="F15" s="543"/>
      <c r="G15" s="543" t="str">
        <f>IF(VLOOKUP(G10,Tabel_P_Ruang,4*$AH$4-1,0)&lt;&gt;0,VLOOKUP(G10,Tabel_P_Ruang,4*$AH$4-1,0),"")</f>
        <v>10</v>
      </c>
      <c r="H15" s="543"/>
      <c r="I15" s="543"/>
      <c r="J15" s="543"/>
      <c r="K15" s="543"/>
      <c r="L15" s="543" t="str">
        <f>IF(VLOOKUP(L10,Tabel_P_Ruang,4*$AH$4-1,0)&lt;&gt;0,VLOOKUP(L10,Tabel_P_Ruang,4*$AH$4-1,0),"")</f>
        <v>21</v>
      </c>
      <c r="M15" s="543"/>
      <c r="N15" s="543"/>
      <c r="O15" s="543"/>
      <c r="P15" s="543"/>
      <c r="Q15" s="543" t="str">
        <f>IF(VLOOKUP(Q10,Tabel_P_Ruang,4*$AH$4-1,0)&lt;&gt;0,VLOOKUP(Q10,Tabel_P_Ruang,4*$AH$4-1,0),"")</f>
        <v>6</v>
      </c>
      <c r="R15" s="543"/>
      <c r="S15" s="543"/>
      <c r="T15" s="543"/>
      <c r="U15" s="543"/>
      <c r="V15" s="543" t="str">
        <f>IF(VLOOKUP(V10,Tabel_P_Ruang,4*$AH$4-1,0)&lt;&gt;0,VLOOKUP(V10,Tabel_P_Ruang,4*$AH$4-1,0),"")</f>
        <v>22</v>
      </c>
      <c r="W15" s="543"/>
      <c r="X15" s="543"/>
      <c r="Y15" s="543"/>
      <c r="Z15" s="543"/>
      <c r="AA15" s="543" t="str">
        <f>IF(VLOOKUP(AA10,Tabel_P_Ruang,4*$AH$4-1,0)&lt;&gt;0,VLOOKUP(AA10,Tabel_P_Ruang,4*$AH$4-1,0),"")</f>
        <v>12</v>
      </c>
      <c r="AB15" s="543"/>
      <c r="AC15" s="543"/>
      <c r="AD15" s="543"/>
      <c r="AE15" s="543"/>
      <c r="AF15" s="228"/>
      <c r="AG15" s="68"/>
      <c r="AH15" s="68"/>
      <c r="AI15" s="68"/>
      <c r="AJ15" s="68"/>
    </row>
    <row r="16" spans="1:36" ht="11.25" customHeight="1" x14ac:dyDescent="0.3">
      <c r="A16" s="85"/>
      <c r="B16" s="576" t="str">
        <f>IF(VLOOKUP(B10,Tabel_P_Ruang,4*$AH$4,0)&lt;&gt;0,VLOOKUP(B10,Tabel_P_Ruang,4*$AH$4,0),"")</f>
        <v>KHAIRUL SALEH</v>
      </c>
      <c r="C16" s="576"/>
      <c r="D16" s="576"/>
      <c r="E16" s="576"/>
      <c r="F16" s="576"/>
      <c r="G16" s="576" t="str">
        <f>IF(VLOOKUP(G10,Tabel_P_Ruang,4*$AH$4,0)&lt;&gt;0,VLOOKUP(G10,Tabel_P_Ruang,4*$AH$4,0),"")</f>
        <v>RIFKA AQILAH ZAHRA</v>
      </c>
      <c r="H16" s="576"/>
      <c r="I16" s="576"/>
      <c r="J16" s="576"/>
      <c r="K16" s="576"/>
      <c r="L16" s="576" t="str">
        <f>IF(VLOOKUP(L10,Tabel_P_Ruang,4*$AH$4,0)&lt;&gt;0,VLOOKUP(L10,Tabel_P_Ruang,4*$AH$4,0),"")</f>
        <v>M. ALBI FACHRIAN</v>
      </c>
      <c r="M16" s="576"/>
      <c r="N16" s="576"/>
      <c r="O16" s="576"/>
      <c r="P16" s="576"/>
      <c r="Q16" s="576" t="str">
        <f>IF(VLOOKUP(Q10,Tabel_P_Ruang,4*$AH$4,0)&lt;&gt;0,VLOOKUP(Q10,Tabel_P_Ruang,4*$AH$4,0),"")</f>
        <v>DZAKI RAMADHAN</v>
      </c>
      <c r="R16" s="576"/>
      <c r="S16" s="576"/>
      <c r="T16" s="576"/>
      <c r="U16" s="576"/>
      <c r="V16" s="576" t="str">
        <f>IF(VLOOKUP(V10,Tabel_P_Ruang,4*$AH$4,0)&lt;&gt;0,VLOOKUP(V10,Tabel_P_Ruang,4*$AH$4,0),"")</f>
        <v>M. FAQIH AL-GHIFARI</v>
      </c>
      <c r="W16" s="576"/>
      <c r="X16" s="576"/>
      <c r="Y16" s="576"/>
      <c r="Z16" s="576"/>
      <c r="AA16" s="576" t="str">
        <f>IF(VLOOKUP(AA10,Tabel_P_Ruang,4*$AH$4,0)&lt;&gt;0,VLOOKUP(AA10,Tabel_P_Ruang,4*$AH$4,0),"")</f>
        <v>YOZY ALIFATUN NISA</v>
      </c>
      <c r="AB16" s="576"/>
      <c r="AC16" s="576"/>
      <c r="AD16" s="576"/>
      <c r="AE16" s="576"/>
      <c r="AF16" s="228"/>
      <c r="AG16" s="68"/>
      <c r="AH16" s="68"/>
      <c r="AI16" s="68"/>
      <c r="AJ16" s="68"/>
    </row>
    <row r="17" spans="1:36" ht="11.25" customHeight="1" x14ac:dyDescent="0.3">
      <c r="A17" s="85"/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6"/>
      <c r="M17" s="246"/>
      <c r="N17" s="246"/>
      <c r="O17" s="246"/>
      <c r="P17" s="246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28"/>
      <c r="AG17" s="210"/>
      <c r="AH17" s="104"/>
      <c r="AI17" s="104"/>
      <c r="AJ17" s="104"/>
    </row>
    <row r="18" spans="1:36" ht="11.25" customHeight="1" x14ac:dyDescent="0.3">
      <c r="A18" s="85"/>
      <c r="B18" s="234">
        <f>IF(Dt_Pemb_R!$C$6="Kanan ke Kiri",VALUE(MID($AH32,1,2)),VALUE(MID($AI32,1,2)))</f>
        <v>12</v>
      </c>
      <c r="C18" s="534"/>
      <c r="D18" s="535"/>
      <c r="E18" s="536"/>
      <c r="F18" s="222"/>
      <c r="G18" s="234">
        <f>IF(Dt_Pemb_R!$C$6="Kanan ke Kiri",VALUE(MID($AH32,3,2)),VALUE(MID($AI32,3,2)))</f>
        <v>11</v>
      </c>
      <c r="H18" s="534"/>
      <c r="I18" s="535"/>
      <c r="J18" s="536"/>
      <c r="K18" s="222"/>
      <c r="L18" s="234">
        <f>IF(Dt_Pemb_R!$C$6="Kanan ke Kiri",VALUE(MID($AH32,5,2)),VALUE(MID($AI32,5,2)))</f>
        <v>10</v>
      </c>
      <c r="M18" s="534"/>
      <c r="N18" s="535"/>
      <c r="O18" s="536"/>
      <c r="P18" s="222"/>
      <c r="Q18" s="234">
        <f>IF(Dt_Pemb_R!$C$6="Kanan ke Kiri",VALUE(MID($AH32,7,2)),VALUE(MID($AI32,7,2)))</f>
        <v>9</v>
      </c>
      <c r="R18" s="534"/>
      <c r="S18" s="535"/>
      <c r="T18" s="536"/>
      <c r="U18" s="222"/>
      <c r="V18" s="234">
        <f>IF(Dt_Pemb_R!$C$6="Kanan ke Kiri",VALUE(MID($AH32,9,2)),VALUE(MID($AI32,9,2)))</f>
        <v>8</v>
      </c>
      <c r="W18" s="534"/>
      <c r="X18" s="535"/>
      <c r="Y18" s="536"/>
      <c r="Z18" s="222"/>
      <c r="AA18" s="234">
        <f>IF(Dt_Pemb_R!$C$6="Kanan ke Kiri",VALUE(MID($AH32,11,2)),VALUE(MID($AI32,11,2)))</f>
        <v>7</v>
      </c>
      <c r="AB18" s="534"/>
      <c r="AC18" s="535"/>
      <c r="AD18" s="536"/>
      <c r="AE18" s="222"/>
      <c r="AF18" s="228"/>
      <c r="AG18" s="68"/>
      <c r="AH18" s="68"/>
      <c r="AI18" s="68"/>
      <c r="AJ18" s="68"/>
    </row>
    <row r="19" spans="1:36" ht="11.25" customHeight="1" x14ac:dyDescent="0.3">
      <c r="A19" s="85"/>
      <c r="B19" s="209"/>
      <c r="C19" s="537"/>
      <c r="D19" s="538"/>
      <c r="E19" s="539"/>
      <c r="F19" s="222"/>
      <c r="G19" s="209"/>
      <c r="H19" s="537"/>
      <c r="I19" s="538"/>
      <c r="J19" s="539"/>
      <c r="K19" s="222"/>
      <c r="L19" s="209"/>
      <c r="M19" s="537"/>
      <c r="N19" s="538"/>
      <c r="O19" s="539"/>
      <c r="P19" s="222"/>
      <c r="Q19" s="209"/>
      <c r="R19" s="537"/>
      <c r="S19" s="538"/>
      <c r="T19" s="539"/>
      <c r="U19" s="222"/>
      <c r="V19" s="209"/>
      <c r="W19" s="537"/>
      <c r="X19" s="538"/>
      <c r="Y19" s="539"/>
      <c r="Z19" s="222"/>
      <c r="AA19" s="209"/>
      <c r="AB19" s="537"/>
      <c r="AC19" s="538"/>
      <c r="AD19" s="539"/>
      <c r="AE19" s="222"/>
      <c r="AF19" s="228"/>
      <c r="AG19" s="68"/>
      <c r="AH19" s="68"/>
      <c r="AI19" s="68"/>
      <c r="AJ19" s="68"/>
    </row>
    <row r="20" spans="1:36" ht="11.25" customHeight="1" x14ac:dyDescent="0.3">
      <c r="A20" s="85"/>
      <c r="B20" s="209"/>
      <c r="C20" s="537"/>
      <c r="D20" s="538"/>
      <c r="E20" s="539"/>
      <c r="F20" s="222"/>
      <c r="G20" s="209"/>
      <c r="H20" s="537"/>
      <c r="I20" s="538"/>
      <c r="J20" s="539"/>
      <c r="K20" s="222"/>
      <c r="L20" s="209"/>
      <c r="M20" s="537"/>
      <c r="N20" s="538"/>
      <c r="O20" s="539"/>
      <c r="P20" s="222"/>
      <c r="Q20" s="209"/>
      <c r="R20" s="537"/>
      <c r="S20" s="538"/>
      <c r="T20" s="539"/>
      <c r="U20" s="222"/>
      <c r="V20" s="209"/>
      <c r="W20" s="537"/>
      <c r="X20" s="538"/>
      <c r="Y20" s="539"/>
      <c r="Z20" s="222"/>
      <c r="AA20" s="209"/>
      <c r="AB20" s="537"/>
      <c r="AC20" s="538"/>
      <c r="AD20" s="539"/>
      <c r="AE20" s="222"/>
      <c r="AF20" s="228"/>
      <c r="AG20" s="68"/>
      <c r="AH20" s="68"/>
      <c r="AI20" s="68"/>
      <c r="AJ20" s="68"/>
    </row>
    <row r="21" spans="1:36" ht="11.25" customHeight="1" x14ac:dyDescent="0.3">
      <c r="A21" s="85"/>
      <c r="B21" s="209"/>
      <c r="C21" s="537"/>
      <c r="D21" s="538"/>
      <c r="E21" s="539"/>
      <c r="F21" s="222"/>
      <c r="G21" s="209"/>
      <c r="H21" s="537"/>
      <c r="I21" s="538"/>
      <c r="J21" s="539"/>
      <c r="K21" s="222"/>
      <c r="L21" s="209"/>
      <c r="M21" s="537"/>
      <c r="N21" s="538"/>
      <c r="O21" s="539"/>
      <c r="P21" s="222"/>
      <c r="Q21" s="209"/>
      <c r="R21" s="537"/>
      <c r="S21" s="538"/>
      <c r="T21" s="539"/>
      <c r="U21" s="222"/>
      <c r="V21" s="209"/>
      <c r="W21" s="537"/>
      <c r="X21" s="538"/>
      <c r="Y21" s="539"/>
      <c r="Z21" s="222"/>
      <c r="AA21" s="209"/>
      <c r="AB21" s="537"/>
      <c r="AC21" s="538"/>
      <c r="AD21" s="539"/>
      <c r="AE21" s="222"/>
      <c r="AF21" s="228"/>
      <c r="AG21" s="68"/>
      <c r="AH21" s="68"/>
      <c r="AI21" s="68"/>
      <c r="AJ21" s="68"/>
    </row>
    <row r="22" spans="1:36" ht="11.25" customHeight="1" x14ac:dyDescent="0.3">
      <c r="A22" s="85"/>
      <c r="B22" s="209"/>
      <c r="C22" s="540"/>
      <c r="D22" s="541"/>
      <c r="E22" s="542"/>
      <c r="F22" s="222"/>
      <c r="G22" s="209"/>
      <c r="H22" s="540"/>
      <c r="I22" s="541"/>
      <c r="J22" s="542"/>
      <c r="K22" s="222"/>
      <c r="L22" s="209"/>
      <c r="M22" s="540"/>
      <c r="N22" s="541"/>
      <c r="O22" s="542"/>
      <c r="P22" s="222"/>
      <c r="Q22" s="209"/>
      <c r="R22" s="540"/>
      <c r="S22" s="541"/>
      <c r="T22" s="542"/>
      <c r="U22" s="222"/>
      <c r="V22" s="209"/>
      <c r="W22" s="540"/>
      <c r="X22" s="541"/>
      <c r="Y22" s="542"/>
      <c r="Z22" s="222"/>
      <c r="AA22" s="209"/>
      <c r="AB22" s="540"/>
      <c r="AC22" s="541"/>
      <c r="AD22" s="542"/>
      <c r="AE22" s="222"/>
      <c r="AF22" s="228"/>
      <c r="AG22" s="210"/>
      <c r="AH22" s="104"/>
      <c r="AI22" s="104"/>
      <c r="AJ22" s="104"/>
    </row>
    <row r="23" spans="1:36" ht="11.25" customHeight="1" x14ac:dyDescent="0.3">
      <c r="A23" s="85"/>
      <c r="B23" s="543" t="str">
        <f>IF(VLOOKUP(B18,Tabel_P_Ruang,4*$AH$4-1,0)&lt;&gt;0,VLOOKUP(B18,Tabel_P_Ruang,4*$AH$4-1,0),"")</f>
        <v/>
      </c>
      <c r="C23" s="543"/>
      <c r="D23" s="543"/>
      <c r="E23" s="543"/>
      <c r="F23" s="543"/>
      <c r="G23" s="543" t="str">
        <f>IF(VLOOKUP(G18,Tabel_P_Ruang,4*$AH$4-1,0)&lt;&gt;0,VLOOKUP(G18,Tabel_P_Ruang,4*$AH$4-1,0),"")</f>
        <v/>
      </c>
      <c r="H23" s="543"/>
      <c r="I23" s="543"/>
      <c r="J23" s="543"/>
      <c r="K23" s="543"/>
      <c r="L23" s="543" t="str">
        <f>IF(VLOOKUP(L18,Tabel_P_Ruang,4*$AH$4-1,0)&lt;&gt;0,VLOOKUP(L18,Tabel_P_Ruang,4*$AH$4-1,0),"")</f>
        <v>29</v>
      </c>
      <c r="M23" s="543"/>
      <c r="N23" s="543"/>
      <c r="O23" s="543"/>
      <c r="P23" s="543"/>
      <c r="Q23" s="543" t="str">
        <f>IF(VLOOKUP(Q18,Tabel_P_Ruang,4*$AH$4-1,0)&lt;&gt;0,VLOOKUP(Q18,Tabel_P_Ruang,4*$AH$4-1,0),"")</f>
        <v>19</v>
      </c>
      <c r="R23" s="543"/>
      <c r="S23" s="543"/>
      <c r="T23" s="543"/>
      <c r="U23" s="543"/>
      <c r="V23" s="543" t="str">
        <f>IF(VLOOKUP(V18,Tabel_P_Ruang,4*$AH$4-1,0)&lt;&gt;0,VLOOKUP(V18,Tabel_P_Ruang,4*$AH$4-1,0),"")</f>
        <v>3</v>
      </c>
      <c r="W23" s="543"/>
      <c r="X23" s="543"/>
      <c r="Y23" s="543"/>
      <c r="Z23" s="543"/>
      <c r="AA23" s="543" t="str">
        <f>IF(VLOOKUP(AA18,Tabel_P_Ruang,4*$AH$4-1,0)&lt;&gt;0,VLOOKUP(AA18,Tabel_P_Ruang,4*$AH$4-1,0),"")</f>
        <v>28</v>
      </c>
      <c r="AB23" s="543"/>
      <c r="AC23" s="543"/>
      <c r="AD23" s="543"/>
      <c r="AE23" s="543"/>
      <c r="AF23" s="228"/>
      <c r="AG23" s="243"/>
      <c r="AH23" s="243"/>
      <c r="AI23" s="243"/>
      <c r="AJ23" s="243"/>
    </row>
    <row r="24" spans="1:36" ht="11.25" customHeight="1" x14ac:dyDescent="0.3">
      <c r="A24" s="85"/>
      <c r="B24" s="576" t="str">
        <f>IF(VLOOKUP(B18,Tabel_P_Ruang,4*$AH$4,0)&lt;&gt;0,VLOOKUP(B18,Tabel_P_Ruang,4*$AH$4,0),"")</f>
        <v/>
      </c>
      <c r="C24" s="576"/>
      <c r="D24" s="576"/>
      <c r="E24" s="576"/>
      <c r="F24" s="576"/>
      <c r="G24" s="576" t="str">
        <f>IF(VLOOKUP(G18,Tabel_P_Ruang,4*$AH$4,0)&lt;&gt;0,VLOOKUP(G18,Tabel_P_Ruang,4*$AH$4,0),"")</f>
        <v/>
      </c>
      <c r="H24" s="576"/>
      <c r="I24" s="576"/>
      <c r="J24" s="576"/>
      <c r="K24" s="576"/>
      <c r="L24" s="576" t="str">
        <f>IF(VLOOKUP(L18,Tabel_P_Ruang,4*$AH$4,0)&lt;&gt;0,VLOOKUP(L18,Tabel_P_Ruang,4*$AH$4,0),"")</f>
        <v>SURYANI</v>
      </c>
      <c r="M24" s="576"/>
      <c r="N24" s="576"/>
      <c r="O24" s="576"/>
      <c r="P24" s="576"/>
      <c r="Q24" s="576" t="str">
        <f>IF(VLOOKUP(Q18,Tabel_P_Ruang,4*$AH$4,0)&lt;&gt;0,VLOOKUP(Q18,Tabel_P_Ruang,4*$AH$4,0),"")</f>
        <v>JIRA SALZABILAH</v>
      </c>
      <c r="R24" s="576"/>
      <c r="S24" s="576"/>
      <c r="T24" s="576"/>
      <c r="U24" s="576"/>
      <c r="V24" s="576" t="str">
        <f>IF(VLOOKUP(V18,Tabel_P_Ruang,4*$AH$4,0)&lt;&gt;0,VLOOKUP(V18,Tabel_P_Ruang,4*$AH$4,0),"")</f>
        <v>ARZA ADELIA</v>
      </c>
      <c r="W24" s="576"/>
      <c r="X24" s="576"/>
      <c r="Y24" s="576"/>
      <c r="Z24" s="576"/>
      <c r="AA24" s="576" t="str">
        <f>IF(VLOOKUP(AA18,Tabel_P_Ruang,4*$AH$4,0)&lt;&gt;0,VLOOKUP(AA18,Tabel_P_Ruang,4*$AH$4,0),"")</f>
        <v>Saskia Putri Nadilla</v>
      </c>
      <c r="AB24" s="576"/>
      <c r="AC24" s="576"/>
      <c r="AD24" s="576"/>
      <c r="AE24" s="576"/>
      <c r="AF24" s="228"/>
      <c r="AG24" s="243"/>
      <c r="AH24" s="242" t="s">
        <v>141</v>
      </c>
      <c r="AI24" s="242" t="s">
        <v>148</v>
      </c>
      <c r="AJ24" s="243"/>
    </row>
    <row r="25" spans="1:36" ht="11.25" customHeight="1" x14ac:dyDescent="0.3">
      <c r="A25" s="85"/>
      <c r="B25" s="245"/>
      <c r="C25" s="245"/>
      <c r="D25" s="245"/>
      <c r="E25" s="245"/>
      <c r="F25" s="245"/>
      <c r="G25" s="245"/>
      <c r="H25" s="245"/>
      <c r="I25" s="245"/>
      <c r="J25" s="245"/>
      <c r="K25" s="245"/>
      <c r="L25" s="245"/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  <c r="X25" s="245"/>
      <c r="Y25" s="245"/>
      <c r="Z25" s="245"/>
      <c r="AA25" s="245"/>
      <c r="AB25" s="245"/>
      <c r="AC25" s="245"/>
      <c r="AD25" s="245"/>
      <c r="AE25" s="245"/>
      <c r="AF25" s="228"/>
      <c r="AG25" s="243"/>
      <c r="AH25" s="242" t="s">
        <v>142</v>
      </c>
      <c r="AI25" s="242" t="s">
        <v>149</v>
      </c>
      <c r="AJ25" s="243"/>
    </row>
    <row r="26" spans="1:36" ht="11.25" customHeight="1" x14ac:dyDescent="0.3">
      <c r="A26" s="85"/>
      <c r="B26" s="234">
        <f>IF(Dt_Pemb_R!$C$6="Kanan ke Kiri",VALUE(MID($AH40,1,2)),VALUE(MID($AI40,1,2)))</f>
        <v>13</v>
      </c>
      <c r="C26" s="534"/>
      <c r="D26" s="535"/>
      <c r="E26" s="536"/>
      <c r="F26" s="222"/>
      <c r="G26" s="234">
        <f>IF(Dt_Pemb_R!$C$6="Kanan ke Kiri",VALUE(MID($AH40,3,2)),VALUE(MID($AI40,3,2)))</f>
        <v>14</v>
      </c>
      <c r="H26" s="534"/>
      <c r="I26" s="535"/>
      <c r="J26" s="536"/>
      <c r="K26" s="222"/>
      <c r="L26" s="234">
        <f>IF(Dt_Pemb_R!$C$6="Kanan ke Kiri",VALUE(MID($AH40,5,2)),VALUE(MID($AI40,5,2)))</f>
        <v>15</v>
      </c>
      <c r="M26" s="534"/>
      <c r="N26" s="535"/>
      <c r="O26" s="536"/>
      <c r="P26" s="222"/>
      <c r="Q26" s="234">
        <f>IF(Dt_Pemb_R!$C$6="Kanan ke Kiri",VALUE(MID($AH40,7,2)),VALUE(MID($AI40,7,2)))</f>
        <v>16</v>
      </c>
      <c r="R26" s="534"/>
      <c r="S26" s="535"/>
      <c r="T26" s="536"/>
      <c r="U26" s="222"/>
      <c r="V26" s="234">
        <f>IF(Dt_Pemb_R!$C$6="Kanan ke Kiri",VALUE(MID($AH40,9,2)),VALUE(MID($AI40,9,2)))</f>
        <v>17</v>
      </c>
      <c r="W26" s="534"/>
      <c r="X26" s="535"/>
      <c r="Y26" s="536"/>
      <c r="Z26" s="222"/>
      <c r="AA26" s="234">
        <f>IF(Dt_Pemb_R!$C$6="Kanan ke Kiri",VALUE(MID($AH40,11,2)),VALUE(MID($AI40,11,2)))</f>
        <v>18</v>
      </c>
      <c r="AB26" s="534"/>
      <c r="AC26" s="535"/>
      <c r="AD26" s="536"/>
      <c r="AE26" s="222"/>
      <c r="AF26" s="228"/>
      <c r="AG26" s="243"/>
      <c r="AH26" s="242" t="s">
        <v>143</v>
      </c>
      <c r="AI26" s="242" t="s">
        <v>150</v>
      </c>
      <c r="AJ26" s="243"/>
    </row>
    <row r="27" spans="1:36" ht="11.25" customHeight="1" x14ac:dyDescent="0.3">
      <c r="A27" s="85"/>
      <c r="B27" s="209"/>
      <c r="C27" s="537"/>
      <c r="D27" s="538"/>
      <c r="E27" s="539"/>
      <c r="F27" s="222"/>
      <c r="G27" s="209"/>
      <c r="H27" s="537"/>
      <c r="I27" s="538"/>
      <c r="J27" s="539"/>
      <c r="K27" s="222"/>
      <c r="L27" s="209"/>
      <c r="M27" s="537"/>
      <c r="N27" s="538"/>
      <c r="O27" s="539"/>
      <c r="P27" s="222"/>
      <c r="Q27" s="209"/>
      <c r="R27" s="537"/>
      <c r="S27" s="538"/>
      <c r="T27" s="539"/>
      <c r="U27" s="222"/>
      <c r="V27" s="209"/>
      <c r="W27" s="537"/>
      <c r="X27" s="538"/>
      <c r="Y27" s="539"/>
      <c r="Z27" s="222"/>
      <c r="AA27" s="209"/>
      <c r="AB27" s="537"/>
      <c r="AC27" s="538"/>
      <c r="AD27" s="539"/>
      <c r="AE27" s="222"/>
      <c r="AF27" s="228"/>
      <c r="AG27" s="243"/>
      <c r="AH27" s="242" t="s">
        <v>144</v>
      </c>
      <c r="AI27" s="242" t="s">
        <v>151</v>
      </c>
      <c r="AJ27" s="243"/>
    </row>
    <row r="28" spans="1:36" ht="11.25" customHeight="1" x14ac:dyDescent="0.3">
      <c r="A28" s="85"/>
      <c r="B28" s="209"/>
      <c r="C28" s="537"/>
      <c r="D28" s="538"/>
      <c r="E28" s="539"/>
      <c r="F28" s="222"/>
      <c r="G28" s="209"/>
      <c r="H28" s="537"/>
      <c r="I28" s="538"/>
      <c r="J28" s="539"/>
      <c r="K28" s="222"/>
      <c r="L28" s="209"/>
      <c r="M28" s="537"/>
      <c r="N28" s="538"/>
      <c r="O28" s="539"/>
      <c r="P28" s="222"/>
      <c r="Q28" s="209"/>
      <c r="R28" s="537"/>
      <c r="S28" s="538"/>
      <c r="T28" s="539"/>
      <c r="U28" s="222"/>
      <c r="V28" s="209"/>
      <c r="W28" s="537"/>
      <c r="X28" s="538"/>
      <c r="Y28" s="539"/>
      <c r="Z28" s="222"/>
      <c r="AA28" s="209"/>
      <c r="AB28" s="537"/>
      <c r="AC28" s="538"/>
      <c r="AD28" s="539"/>
      <c r="AE28" s="222"/>
      <c r="AF28" s="228"/>
      <c r="AG28" s="243"/>
      <c r="AH28" s="242" t="s">
        <v>145</v>
      </c>
      <c r="AI28" s="242" t="s">
        <v>152</v>
      </c>
      <c r="AJ28" s="243"/>
    </row>
    <row r="29" spans="1:36" ht="11.25" customHeight="1" x14ac:dyDescent="0.3">
      <c r="A29" s="85"/>
      <c r="B29" s="209"/>
      <c r="C29" s="537"/>
      <c r="D29" s="538"/>
      <c r="E29" s="539"/>
      <c r="F29" s="222"/>
      <c r="G29" s="209"/>
      <c r="H29" s="537"/>
      <c r="I29" s="538"/>
      <c r="J29" s="539"/>
      <c r="K29" s="222"/>
      <c r="L29" s="209"/>
      <c r="M29" s="537"/>
      <c r="N29" s="538"/>
      <c r="O29" s="539"/>
      <c r="P29" s="222"/>
      <c r="Q29" s="209"/>
      <c r="R29" s="537"/>
      <c r="S29" s="538"/>
      <c r="T29" s="539"/>
      <c r="U29" s="222"/>
      <c r="V29" s="209"/>
      <c r="W29" s="537"/>
      <c r="X29" s="538"/>
      <c r="Y29" s="539"/>
      <c r="Z29" s="222"/>
      <c r="AA29" s="209"/>
      <c r="AB29" s="537"/>
      <c r="AC29" s="538"/>
      <c r="AD29" s="539"/>
      <c r="AE29" s="222"/>
      <c r="AF29" s="228"/>
      <c r="AG29" s="243"/>
      <c r="AH29" s="242" t="s">
        <v>146</v>
      </c>
      <c r="AI29" s="242" t="s">
        <v>153</v>
      </c>
      <c r="AJ29" s="243"/>
    </row>
    <row r="30" spans="1:36" ht="11.25" customHeight="1" x14ac:dyDescent="0.3">
      <c r="A30" s="85"/>
      <c r="B30" s="209"/>
      <c r="C30" s="540"/>
      <c r="D30" s="541"/>
      <c r="E30" s="542"/>
      <c r="F30" s="222"/>
      <c r="G30" s="209"/>
      <c r="H30" s="540"/>
      <c r="I30" s="541"/>
      <c r="J30" s="542"/>
      <c r="K30" s="222"/>
      <c r="L30" s="209"/>
      <c r="M30" s="540"/>
      <c r="N30" s="541"/>
      <c r="O30" s="542"/>
      <c r="P30" s="222"/>
      <c r="Q30" s="209"/>
      <c r="R30" s="540"/>
      <c r="S30" s="541"/>
      <c r="T30" s="542"/>
      <c r="U30" s="222"/>
      <c r="V30" s="209"/>
      <c r="W30" s="540"/>
      <c r="X30" s="541"/>
      <c r="Y30" s="542"/>
      <c r="Z30" s="222"/>
      <c r="AA30" s="209"/>
      <c r="AB30" s="540"/>
      <c r="AC30" s="541"/>
      <c r="AD30" s="542"/>
      <c r="AE30" s="222"/>
      <c r="AF30" s="228"/>
      <c r="AG30" s="243"/>
      <c r="AH30" s="242" t="s">
        <v>155</v>
      </c>
      <c r="AI30" s="242" t="s">
        <v>156</v>
      </c>
      <c r="AJ30" s="243"/>
    </row>
    <row r="31" spans="1:36" ht="11.25" customHeight="1" x14ac:dyDescent="0.3">
      <c r="A31" s="85"/>
      <c r="B31" s="543" t="str">
        <f>IF(VLOOKUP(B26,Tabel_P_Ruang,4*$AH$4-1,0)&lt;&gt;0,VLOOKUP(B26,Tabel_P_Ruang,4*$AH$4-1,0),"")</f>
        <v/>
      </c>
      <c r="C31" s="543"/>
      <c r="D31" s="543"/>
      <c r="E31" s="543"/>
      <c r="F31" s="543"/>
      <c r="G31" s="543" t="str">
        <f>IF(VLOOKUP(G26,Tabel_P_Ruang,4*$AH$4-1,0)&lt;&gt;0,VLOOKUP(G26,Tabel_P_Ruang,4*$AH$4-1,0),"")</f>
        <v/>
      </c>
      <c r="H31" s="543"/>
      <c r="I31" s="543"/>
      <c r="J31" s="543"/>
      <c r="K31" s="543"/>
      <c r="L31" s="543" t="str">
        <f>IF(VLOOKUP(L26,Tabel_P_Ruang,4*$AH$4-1,0)&lt;&gt;0,VLOOKUP(L26,Tabel_P_Ruang,4*$AH$4-1,0),"")</f>
        <v/>
      </c>
      <c r="M31" s="543"/>
      <c r="N31" s="543"/>
      <c r="O31" s="543"/>
      <c r="P31" s="543"/>
      <c r="Q31" s="543" t="str">
        <f>IF(VLOOKUP(Q26,Tabel_P_Ruang,4*$AH$4-1,0)&lt;&gt;0,VLOOKUP(Q26,Tabel_P_Ruang,4*$AH$4-1,0),"")</f>
        <v/>
      </c>
      <c r="R31" s="543"/>
      <c r="S31" s="543"/>
      <c r="T31" s="543"/>
      <c r="U31" s="543"/>
      <c r="V31" s="543" t="str">
        <f>IF(VLOOKUP(V26,Tabel_P_Ruang,4*$AH$4-1,0)&lt;&gt;0,VLOOKUP(V26,Tabel_P_Ruang,4*$AH$4-1,0),"")</f>
        <v/>
      </c>
      <c r="W31" s="543"/>
      <c r="X31" s="543"/>
      <c r="Y31" s="543"/>
      <c r="Z31" s="543"/>
      <c r="AA31" s="543" t="str">
        <f>IF(VLOOKUP(AA26,Tabel_P_Ruang,4*$AH$4-1,0)&lt;&gt;0,VLOOKUP(AA26,Tabel_P_Ruang,4*$AH$4-1,0),"")</f>
        <v/>
      </c>
      <c r="AB31" s="543"/>
      <c r="AC31" s="543"/>
      <c r="AD31" s="543"/>
      <c r="AE31" s="543"/>
      <c r="AF31" s="228"/>
      <c r="AG31" s="243"/>
      <c r="AH31" s="243"/>
      <c r="AI31" s="243"/>
      <c r="AJ31" s="243"/>
    </row>
    <row r="32" spans="1:36" ht="11.25" customHeight="1" x14ac:dyDescent="0.3">
      <c r="A32" s="85"/>
      <c r="B32" s="576" t="str">
        <f>IF(VLOOKUP(B26,Tabel_P_Ruang,4*$AH$4,0)&lt;&gt;0,VLOOKUP(B26,Tabel_P_Ruang,4*$AH$4,0),"")</f>
        <v/>
      </c>
      <c r="C32" s="576"/>
      <c r="D32" s="576"/>
      <c r="E32" s="576"/>
      <c r="F32" s="576"/>
      <c r="G32" s="576" t="str">
        <f>IF(VLOOKUP(G26,Tabel_P_Ruang,4*$AH$4,0)&lt;&gt;0,VLOOKUP(G26,Tabel_P_Ruang,4*$AH$4,0),"")</f>
        <v/>
      </c>
      <c r="H32" s="576"/>
      <c r="I32" s="576"/>
      <c r="J32" s="576"/>
      <c r="K32" s="576"/>
      <c r="L32" s="576" t="str">
        <f>IF(VLOOKUP(L26,Tabel_P_Ruang,4*$AH$4,0)&lt;&gt;0,VLOOKUP(L26,Tabel_P_Ruang,4*$AH$4,0),"")</f>
        <v/>
      </c>
      <c r="M32" s="576"/>
      <c r="N32" s="576"/>
      <c r="O32" s="576"/>
      <c r="P32" s="576"/>
      <c r="Q32" s="576" t="str">
        <f>IF(VLOOKUP(Q26,Tabel_P_Ruang,4*$AH$4,0)&lt;&gt;0,VLOOKUP(Q26,Tabel_P_Ruang,4*$AH$4,0),"")</f>
        <v/>
      </c>
      <c r="R32" s="576"/>
      <c r="S32" s="576"/>
      <c r="T32" s="576"/>
      <c r="U32" s="576"/>
      <c r="V32" s="576" t="str">
        <f>IF(VLOOKUP(V26,Tabel_P_Ruang,4*$AH$4,0)&lt;&gt;0,VLOOKUP(V26,Tabel_P_Ruang,4*$AH$4,0),"")</f>
        <v/>
      </c>
      <c r="W32" s="576"/>
      <c r="X32" s="576"/>
      <c r="Y32" s="576"/>
      <c r="Z32" s="576"/>
      <c r="AA32" s="576" t="str">
        <f>IF(VLOOKUP(AA26,Tabel_P_Ruang,4*$AH$4,0)&lt;&gt;0,VLOOKUP(AA26,Tabel_P_Ruang,4*$AH$4,0),"")</f>
        <v/>
      </c>
      <c r="AB32" s="576"/>
      <c r="AC32" s="576"/>
      <c r="AD32" s="576"/>
      <c r="AE32" s="576"/>
      <c r="AF32" s="228"/>
      <c r="AG32" s="243"/>
      <c r="AH32" s="242" t="s">
        <v>142</v>
      </c>
      <c r="AI32" s="242" t="s">
        <v>149</v>
      </c>
      <c r="AJ32" s="243"/>
    </row>
    <row r="33" spans="1:36" ht="11.25" customHeight="1" x14ac:dyDescent="0.3">
      <c r="A33" s="85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28"/>
      <c r="AG33" s="243"/>
      <c r="AH33" s="243"/>
      <c r="AI33" s="243"/>
      <c r="AJ33" s="243"/>
    </row>
    <row r="34" spans="1:36" ht="11.25" customHeight="1" x14ac:dyDescent="0.3">
      <c r="A34" s="85"/>
      <c r="B34" s="234">
        <f>IF(Dt_Pemb_R!$C$6="Kanan ke Kiri",VALUE(MID($AH48,1,2)),VALUE(MID($AI48,1,2)))</f>
        <v>24</v>
      </c>
      <c r="C34" s="534"/>
      <c r="D34" s="535"/>
      <c r="E34" s="536"/>
      <c r="F34" s="222"/>
      <c r="G34" s="234">
        <f>IF(Dt_Pemb_R!$C$6="Kanan ke Kiri",VALUE(MID($AH48,3,2)),VALUE(MID($AI48,3,2)))</f>
        <v>23</v>
      </c>
      <c r="H34" s="534"/>
      <c r="I34" s="535"/>
      <c r="J34" s="536"/>
      <c r="K34" s="222"/>
      <c r="L34" s="234">
        <f>IF(Dt_Pemb_R!$C$6="Kanan ke Kiri",VALUE(MID($AH48,5,2)),VALUE(MID($AI48,5,2)))</f>
        <v>22</v>
      </c>
      <c r="M34" s="534"/>
      <c r="N34" s="535"/>
      <c r="O34" s="536"/>
      <c r="P34" s="222"/>
      <c r="Q34" s="234">
        <f>IF(Dt_Pemb_R!$C$6="Kanan ke Kiri",VALUE(MID($AH48,7,2)),VALUE(MID($AI48,7,2)))</f>
        <v>21</v>
      </c>
      <c r="R34" s="534"/>
      <c r="S34" s="535"/>
      <c r="T34" s="536"/>
      <c r="U34" s="222"/>
      <c r="V34" s="234">
        <f>IF(Dt_Pemb_R!$C$6="Kanan ke Kiri",VALUE(MID($AH48,9,2)),VALUE(MID($AI48,9,2)))</f>
        <v>20</v>
      </c>
      <c r="W34" s="534"/>
      <c r="X34" s="535"/>
      <c r="Y34" s="536"/>
      <c r="Z34" s="222"/>
      <c r="AA34" s="234">
        <f>IF(Dt_Pemb_R!$C$6="Kanan ke Kiri",VALUE(MID($AH48,11,2)),VALUE(MID($AI48,11,2)))</f>
        <v>19</v>
      </c>
      <c r="AB34" s="534"/>
      <c r="AC34" s="535"/>
      <c r="AD34" s="536"/>
      <c r="AE34" s="222"/>
      <c r="AF34" s="228"/>
      <c r="AG34" s="243"/>
      <c r="AH34" s="243"/>
      <c r="AI34" s="243"/>
      <c r="AJ34" s="243"/>
    </row>
    <row r="35" spans="1:36" ht="11.25" customHeight="1" x14ac:dyDescent="0.3">
      <c r="A35" s="85"/>
      <c r="B35" s="209"/>
      <c r="C35" s="537"/>
      <c r="D35" s="538"/>
      <c r="E35" s="539"/>
      <c r="F35" s="222"/>
      <c r="G35" s="209"/>
      <c r="H35" s="537"/>
      <c r="I35" s="538"/>
      <c r="J35" s="539"/>
      <c r="K35" s="222"/>
      <c r="L35" s="209"/>
      <c r="M35" s="537"/>
      <c r="N35" s="538"/>
      <c r="O35" s="539"/>
      <c r="P35" s="222"/>
      <c r="Q35" s="209"/>
      <c r="R35" s="537"/>
      <c r="S35" s="538"/>
      <c r="T35" s="539"/>
      <c r="U35" s="222"/>
      <c r="V35" s="209"/>
      <c r="W35" s="537"/>
      <c r="X35" s="538"/>
      <c r="Y35" s="539"/>
      <c r="Z35" s="222"/>
      <c r="AA35" s="209"/>
      <c r="AB35" s="537"/>
      <c r="AC35" s="538"/>
      <c r="AD35" s="539"/>
      <c r="AE35" s="222"/>
      <c r="AF35" s="228"/>
      <c r="AG35" s="243"/>
      <c r="AH35" s="243"/>
      <c r="AI35" s="243"/>
      <c r="AJ35" s="243"/>
    </row>
    <row r="36" spans="1:36" ht="11.25" customHeight="1" x14ac:dyDescent="0.3">
      <c r="A36" s="85"/>
      <c r="B36" s="209"/>
      <c r="C36" s="537"/>
      <c r="D36" s="538"/>
      <c r="E36" s="539"/>
      <c r="F36" s="222"/>
      <c r="G36" s="209"/>
      <c r="H36" s="537"/>
      <c r="I36" s="538"/>
      <c r="J36" s="539"/>
      <c r="K36" s="222"/>
      <c r="L36" s="209"/>
      <c r="M36" s="537"/>
      <c r="N36" s="538"/>
      <c r="O36" s="539"/>
      <c r="P36" s="222"/>
      <c r="Q36" s="209"/>
      <c r="R36" s="537"/>
      <c r="S36" s="538"/>
      <c r="T36" s="539"/>
      <c r="U36" s="222"/>
      <c r="V36" s="209"/>
      <c r="W36" s="537"/>
      <c r="X36" s="538"/>
      <c r="Y36" s="539"/>
      <c r="Z36" s="222"/>
      <c r="AA36" s="209"/>
      <c r="AB36" s="537"/>
      <c r="AC36" s="538"/>
      <c r="AD36" s="539"/>
      <c r="AE36" s="222"/>
      <c r="AF36" s="228"/>
      <c r="AG36" s="243"/>
      <c r="AH36" s="243"/>
      <c r="AI36" s="243"/>
      <c r="AJ36" s="243"/>
    </row>
    <row r="37" spans="1:36" ht="11.25" customHeight="1" x14ac:dyDescent="0.3">
      <c r="A37" s="85"/>
      <c r="B37" s="209"/>
      <c r="C37" s="537"/>
      <c r="D37" s="538"/>
      <c r="E37" s="539"/>
      <c r="F37" s="222"/>
      <c r="G37" s="209"/>
      <c r="H37" s="537"/>
      <c r="I37" s="538"/>
      <c r="J37" s="539"/>
      <c r="K37" s="222"/>
      <c r="L37" s="209"/>
      <c r="M37" s="537"/>
      <c r="N37" s="538"/>
      <c r="O37" s="539"/>
      <c r="P37" s="222"/>
      <c r="Q37" s="209"/>
      <c r="R37" s="537"/>
      <c r="S37" s="538"/>
      <c r="T37" s="539"/>
      <c r="U37" s="222"/>
      <c r="V37" s="209"/>
      <c r="W37" s="537"/>
      <c r="X37" s="538"/>
      <c r="Y37" s="539"/>
      <c r="Z37" s="222"/>
      <c r="AA37" s="209"/>
      <c r="AB37" s="537"/>
      <c r="AC37" s="538"/>
      <c r="AD37" s="539"/>
      <c r="AE37" s="222"/>
      <c r="AF37" s="228"/>
      <c r="AG37" s="243"/>
      <c r="AH37" s="243"/>
      <c r="AI37" s="243"/>
      <c r="AJ37" s="243"/>
    </row>
    <row r="38" spans="1:36" ht="11.25" customHeight="1" x14ac:dyDescent="0.3">
      <c r="A38" s="85"/>
      <c r="B38" s="209"/>
      <c r="C38" s="540"/>
      <c r="D38" s="541"/>
      <c r="E38" s="542"/>
      <c r="F38" s="222"/>
      <c r="G38" s="209"/>
      <c r="H38" s="540"/>
      <c r="I38" s="541"/>
      <c r="J38" s="542"/>
      <c r="K38" s="222"/>
      <c r="L38" s="209"/>
      <c r="M38" s="540"/>
      <c r="N38" s="541"/>
      <c r="O38" s="542"/>
      <c r="P38" s="222"/>
      <c r="Q38" s="209"/>
      <c r="R38" s="540"/>
      <c r="S38" s="541"/>
      <c r="T38" s="542"/>
      <c r="U38" s="222"/>
      <c r="V38" s="209"/>
      <c r="W38" s="540"/>
      <c r="X38" s="541"/>
      <c r="Y38" s="542"/>
      <c r="Z38" s="222"/>
      <c r="AA38" s="209"/>
      <c r="AB38" s="540"/>
      <c r="AC38" s="541"/>
      <c r="AD38" s="542"/>
      <c r="AE38" s="222"/>
      <c r="AF38" s="228"/>
      <c r="AG38" s="243"/>
      <c r="AH38" s="243"/>
      <c r="AI38" s="243"/>
      <c r="AJ38" s="243"/>
    </row>
    <row r="39" spans="1:36" ht="11.25" customHeight="1" x14ac:dyDescent="0.3">
      <c r="A39" s="85"/>
      <c r="B39" s="543" t="e">
        <f>IF(VLOOKUP(B34,Tabel_P_Ruang,4*$AH$4-1,0)&lt;&gt;0,VLOOKUP(B34,Tabel_P_Ruang,4*$AH$4-1,0),"")</f>
        <v>#N/A</v>
      </c>
      <c r="C39" s="543"/>
      <c r="D39" s="543"/>
      <c r="E39" s="543"/>
      <c r="F39" s="543"/>
      <c r="G39" s="543" t="str">
        <f>IF(VLOOKUP(G34,Tabel_P_Ruang,4*$AH$4-1,0)&lt;&gt;0,VLOOKUP(G34,Tabel_P_Ruang,4*$AH$4-1,0),"")</f>
        <v/>
      </c>
      <c r="H39" s="543"/>
      <c r="I39" s="543"/>
      <c r="J39" s="543"/>
      <c r="K39" s="543"/>
      <c r="L39" s="543" t="str">
        <f>IF(VLOOKUP(L34,Tabel_P_Ruang,4*$AH$4-1,0)&lt;&gt;0,VLOOKUP(L34,Tabel_P_Ruang,4*$AH$4-1,0),"")</f>
        <v/>
      </c>
      <c r="M39" s="543"/>
      <c r="N39" s="543"/>
      <c r="O39" s="543"/>
      <c r="P39" s="543"/>
      <c r="Q39" s="543" t="str">
        <f>IF(VLOOKUP(Q34,Tabel_P_Ruang,4*$AH$4-1,0)&lt;&gt;0,VLOOKUP(Q34,Tabel_P_Ruang,4*$AH$4-1,0),"")</f>
        <v/>
      </c>
      <c r="R39" s="543"/>
      <c r="S39" s="543"/>
      <c r="T39" s="543"/>
      <c r="U39" s="543"/>
      <c r="V39" s="543" t="str">
        <f>IF(VLOOKUP(V34,Tabel_P_Ruang,4*$AH$4-1,0)&lt;&gt;0,VLOOKUP(V34,Tabel_P_Ruang,4*$AH$4-1,0),"")</f>
        <v/>
      </c>
      <c r="W39" s="543"/>
      <c r="X39" s="543"/>
      <c r="Y39" s="543"/>
      <c r="Z39" s="543"/>
      <c r="AA39" s="543" t="str">
        <f>IF(VLOOKUP(AA34,Tabel_P_Ruang,4*$AH$4-1,0)&lt;&gt;0,VLOOKUP(AA34,Tabel_P_Ruang,4*$AH$4-1,0),"")</f>
        <v/>
      </c>
      <c r="AB39" s="543"/>
      <c r="AC39" s="543"/>
      <c r="AD39" s="543"/>
      <c r="AE39" s="543"/>
      <c r="AF39" s="228"/>
      <c r="AG39" s="243"/>
      <c r="AH39" s="243"/>
      <c r="AI39" s="243"/>
      <c r="AJ39" s="243"/>
    </row>
    <row r="40" spans="1:36" ht="11.25" customHeight="1" x14ac:dyDescent="0.3">
      <c r="A40" s="85"/>
      <c r="B40" s="576" t="e">
        <f>IF(VLOOKUP(B34,Tabel_P_Ruang,4*$AH$4,0)&lt;&gt;0,VLOOKUP(B34,Tabel_P_Ruang,4*$AH$4,0),"")</f>
        <v>#N/A</v>
      </c>
      <c r="C40" s="576"/>
      <c r="D40" s="576"/>
      <c r="E40" s="576"/>
      <c r="F40" s="576"/>
      <c r="G40" s="576" t="str">
        <f>IF(VLOOKUP(G34,Tabel_P_Ruang,4*$AH$4,0)&lt;&gt;0,VLOOKUP(G34,Tabel_P_Ruang,4*$AH$4,0),"")</f>
        <v/>
      </c>
      <c r="H40" s="576"/>
      <c r="I40" s="576"/>
      <c r="J40" s="576"/>
      <c r="K40" s="576"/>
      <c r="L40" s="576" t="str">
        <f>IF(VLOOKUP(L34,Tabel_P_Ruang,4*$AH$4,0)&lt;&gt;0,VLOOKUP(L34,Tabel_P_Ruang,4*$AH$4,0),"")</f>
        <v/>
      </c>
      <c r="M40" s="576"/>
      <c r="N40" s="576"/>
      <c r="O40" s="576"/>
      <c r="P40" s="576"/>
      <c r="Q40" s="576" t="str">
        <f>IF(VLOOKUP(Q34,Tabel_P_Ruang,4*$AH$4,0)&lt;&gt;0,VLOOKUP(Q34,Tabel_P_Ruang,4*$AH$4,0),"")</f>
        <v/>
      </c>
      <c r="R40" s="576"/>
      <c r="S40" s="576"/>
      <c r="T40" s="576"/>
      <c r="U40" s="576"/>
      <c r="V40" s="576" t="str">
        <f>IF(VLOOKUP(V34,Tabel_P_Ruang,4*$AH$4,0)&lt;&gt;0,VLOOKUP(V34,Tabel_P_Ruang,4*$AH$4,0),"")</f>
        <v/>
      </c>
      <c r="W40" s="576"/>
      <c r="X40" s="576"/>
      <c r="Y40" s="576"/>
      <c r="Z40" s="576"/>
      <c r="AA40" s="576" t="str">
        <f>IF(VLOOKUP(AA34,Tabel_P_Ruang,4*$AH$4,0)&lt;&gt;0,VLOOKUP(AA34,Tabel_P_Ruang,4*$AH$4,0),"")</f>
        <v/>
      </c>
      <c r="AB40" s="576"/>
      <c r="AC40" s="576"/>
      <c r="AD40" s="576"/>
      <c r="AE40" s="576"/>
      <c r="AF40" s="228"/>
      <c r="AG40" s="243"/>
      <c r="AH40" s="242" t="s">
        <v>143</v>
      </c>
      <c r="AI40" s="242" t="s">
        <v>150</v>
      </c>
      <c r="AJ40" s="243"/>
    </row>
    <row r="41" spans="1:36" ht="11.25" customHeight="1" x14ac:dyDescent="0.3">
      <c r="A41" s="85"/>
      <c r="B41" s="245"/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28"/>
      <c r="AG41" s="243"/>
      <c r="AH41" s="243"/>
      <c r="AI41" s="243"/>
      <c r="AJ41" s="243"/>
    </row>
    <row r="42" spans="1:36" ht="11.25" customHeight="1" x14ac:dyDescent="0.3">
      <c r="A42" s="85"/>
      <c r="B42" s="234">
        <f>IF(Dt_Pemb_R!$C$6="Kanan ke Kiri",VALUE(MID($AH56,1,2)),VALUE(MID($AI56,1,2)))</f>
        <v>25</v>
      </c>
      <c r="C42" s="534"/>
      <c r="D42" s="535"/>
      <c r="E42" s="536"/>
      <c r="F42" s="222"/>
      <c r="G42" s="234">
        <f>IF(Dt_Pemb_R!$C$6="Kanan ke Kiri",VALUE(MID($AH56,3,2)),VALUE(MID($AI56,3,2)))</f>
        <v>26</v>
      </c>
      <c r="H42" s="534"/>
      <c r="I42" s="535"/>
      <c r="J42" s="536"/>
      <c r="K42" s="222"/>
      <c r="L42" s="234">
        <f>IF(Dt_Pemb_R!$C$6="Kanan ke Kiri",VALUE(MID($AH56,5,2)),VALUE(MID($AI56,5,2)))</f>
        <v>27</v>
      </c>
      <c r="M42" s="534"/>
      <c r="N42" s="535"/>
      <c r="O42" s="536"/>
      <c r="P42" s="222"/>
      <c r="Q42" s="234">
        <f>IF(Dt_Pemb_R!$C$6="Kanan ke Kiri",VALUE(MID($AH56,7,2)),VALUE(MID($AI56,7,2)))</f>
        <v>28</v>
      </c>
      <c r="R42" s="534"/>
      <c r="S42" s="535"/>
      <c r="T42" s="536"/>
      <c r="U42" s="222"/>
      <c r="V42" s="234">
        <f>IF(Dt_Pemb_R!$C$6="Kanan ke Kiri",VALUE(MID($AH56,9,2)),VALUE(MID($AI56,9,2)))</f>
        <v>29</v>
      </c>
      <c r="W42" s="534"/>
      <c r="X42" s="535"/>
      <c r="Y42" s="536"/>
      <c r="Z42" s="222"/>
      <c r="AA42" s="234">
        <f>IF(Dt_Pemb_R!$C$6="Kanan ke Kiri",VALUE(MID($AH56,11,2)),VALUE(MID($AI56,11,2)))</f>
        <v>30</v>
      </c>
      <c r="AB42" s="534"/>
      <c r="AC42" s="535"/>
      <c r="AD42" s="536"/>
      <c r="AE42" s="222"/>
      <c r="AF42" s="228"/>
      <c r="AG42" s="243"/>
      <c r="AH42" s="243"/>
      <c r="AI42" s="243"/>
      <c r="AJ42" s="243"/>
    </row>
    <row r="43" spans="1:36" ht="11.25" customHeight="1" x14ac:dyDescent="0.3">
      <c r="A43" s="85"/>
      <c r="B43" s="209"/>
      <c r="C43" s="537"/>
      <c r="D43" s="538"/>
      <c r="E43" s="539"/>
      <c r="F43" s="222"/>
      <c r="G43" s="209"/>
      <c r="H43" s="537"/>
      <c r="I43" s="538"/>
      <c r="J43" s="539"/>
      <c r="K43" s="222"/>
      <c r="L43" s="209"/>
      <c r="M43" s="537"/>
      <c r="N43" s="538"/>
      <c r="O43" s="539"/>
      <c r="P43" s="222"/>
      <c r="Q43" s="209"/>
      <c r="R43" s="537"/>
      <c r="S43" s="538"/>
      <c r="T43" s="539"/>
      <c r="U43" s="222"/>
      <c r="V43" s="209"/>
      <c r="W43" s="537"/>
      <c r="X43" s="538"/>
      <c r="Y43" s="539"/>
      <c r="Z43" s="222"/>
      <c r="AA43" s="209"/>
      <c r="AB43" s="537"/>
      <c r="AC43" s="538"/>
      <c r="AD43" s="539"/>
      <c r="AE43" s="222"/>
      <c r="AF43" s="228"/>
      <c r="AG43" s="243"/>
      <c r="AH43" s="243"/>
      <c r="AI43" s="243"/>
      <c r="AJ43" s="243"/>
    </row>
    <row r="44" spans="1:36" ht="11.25" customHeight="1" x14ac:dyDescent="0.3">
      <c r="A44" s="85"/>
      <c r="B44" s="209"/>
      <c r="C44" s="537"/>
      <c r="D44" s="538"/>
      <c r="E44" s="539"/>
      <c r="F44" s="222"/>
      <c r="G44" s="209"/>
      <c r="H44" s="537"/>
      <c r="I44" s="538"/>
      <c r="J44" s="539"/>
      <c r="K44" s="222"/>
      <c r="L44" s="209"/>
      <c r="M44" s="537"/>
      <c r="N44" s="538"/>
      <c r="O44" s="539"/>
      <c r="P44" s="222"/>
      <c r="Q44" s="209"/>
      <c r="R44" s="537"/>
      <c r="S44" s="538"/>
      <c r="T44" s="539"/>
      <c r="U44" s="222"/>
      <c r="V44" s="209"/>
      <c r="W44" s="537"/>
      <c r="X44" s="538"/>
      <c r="Y44" s="539"/>
      <c r="Z44" s="222"/>
      <c r="AA44" s="209"/>
      <c r="AB44" s="537"/>
      <c r="AC44" s="538"/>
      <c r="AD44" s="539"/>
      <c r="AE44" s="222"/>
      <c r="AF44" s="228"/>
      <c r="AG44" s="243"/>
      <c r="AH44" s="243"/>
      <c r="AI44" s="243"/>
      <c r="AJ44" s="243"/>
    </row>
    <row r="45" spans="1:36" ht="11.25" customHeight="1" x14ac:dyDescent="0.3">
      <c r="A45" s="85"/>
      <c r="B45" s="209"/>
      <c r="C45" s="537"/>
      <c r="D45" s="538"/>
      <c r="E45" s="539"/>
      <c r="F45" s="222"/>
      <c r="G45" s="209"/>
      <c r="H45" s="537"/>
      <c r="I45" s="538"/>
      <c r="J45" s="539"/>
      <c r="K45" s="222"/>
      <c r="L45" s="209"/>
      <c r="M45" s="537"/>
      <c r="N45" s="538"/>
      <c r="O45" s="539"/>
      <c r="P45" s="222"/>
      <c r="Q45" s="209"/>
      <c r="R45" s="537"/>
      <c r="S45" s="538"/>
      <c r="T45" s="539"/>
      <c r="U45" s="222"/>
      <c r="V45" s="209"/>
      <c r="W45" s="537"/>
      <c r="X45" s="538"/>
      <c r="Y45" s="539"/>
      <c r="Z45" s="222"/>
      <c r="AA45" s="209"/>
      <c r="AB45" s="537"/>
      <c r="AC45" s="538"/>
      <c r="AD45" s="539"/>
      <c r="AE45" s="222"/>
      <c r="AF45" s="228"/>
      <c r="AG45" s="243"/>
      <c r="AH45" s="243"/>
      <c r="AI45" s="243"/>
      <c r="AJ45" s="243"/>
    </row>
    <row r="46" spans="1:36" ht="11.25" customHeight="1" x14ac:dyDescent="0.3">
      <c r="A46" s="85"/>
      <c r="B46" s="209"/>
      <c r="C46" s="540"/>
      <c r="D46" s="541"/>
      <c r="E46" s="542"/>
      <c r="F46" s="222"/>
      <c r="G46" s="209"/>
      <c r="H46" s="540"/>
      <c r="I46" s="541"/>
      <c r="J46" s="542"/>
      <c r="K46" s="222"/>
      <c r="L46" s="209"/>
      <c r="M46" s="540"/>
      <c r="N46" s="541"/>
      <c r="O46" s="542"/>
      <c r="P46" s="222"/>
      <c r="Q46" s="209"/>
      <c r="R46" s="540"/>
      <c r="S46" s="541"/>
      <c r="T46" s="542"/>
      <c r="U46" s="222"/>
      <c r="V46" s="209"/>
      <c r="W46" s="540"/>
      <c r="X46" s="541"/>
      <c r="Y46" s="542"/>
      <c r="Z46" s="222"/>
      <c r="AA46" s="209"/>
      <c r="AB46" s="540"/>
      <c r="AC46" s="541"/>
      <c r="AD46" s="542"/>
      <c r="AE46" s="222"/>
      <c r="AF46" s="228"/>
      <c r="AG46" s="243"/>
      <c r="AH46" s="243"/>
      <c r="AI46" s="243"/>
      <c r="AJ46" s="243"/>
    </row>
    <row r="47" spans="1:36" ht="11.25" customHeight="1" x14ac:dyDescent="0.3">
      <c r="A47" s="85"/>
      <c r="B47" s="543" t="e">
        <f>IF(VLOOKUP(B42,Tabel_P_Ruang,4*$AH$4-1,0)&lt;&gt;0,VLOOKUP(B42,Tabel_P_Ruang,4*$AH$4-1,0),"")</f>
        <v>#N/A</v>
      </c>
      <c r="C47" s="543"/>
      <c r="D47" s="543"/>
      <c r="E47" s="543"/>
      <c r="F47" s="543"/>
      <c r="G47" s="543" t="e">
        <f>IF(VLOOKUP(G42,Tabel_P_Ruang,4*$AH$4-1,0)&lt;&gt;0,VLOOKUP(G42,Tabel_P_Ruang,4*$AH$4-1,0),"")</f>
        <v>#N/A</v>
      </c>
      <c r="H47" s="543"/>
      <c r="I47" s="543"/>
      <c r="J47" s="543"/>
      <c r="K47" s="543"/>
      <c r="L47" s="543" t="e">
        <f>IF(VLOOKUP(L42,Tabel_P_Ruang,4*$AH$4-1,0)&lt;&gt;0,VLOOKUP(L42,Tabel_P_Ruang,4*$AH$4-1,0),"")</f>
        <v>#N/A</v>
      </c>
      <c r="M47" s="543"/>
      <c r="N47" s="543"/>
      <c r="O47" s="543"/>
      <c r="P47" s="543"/>
      <c r="Q47" s="543" t="e">
        <f>IF(VLOOKUP(Q42,Tabel_P_Ruang,4*$AH$4-1,0)&lt;&gt;0,VLOOKUP(Q42,Tabel_P_Ruang,4*$AH$4-1,0),"")</f>
        <v>#N/A</v>
      </c>
      <c r="R47" s="543"/>
      <c r="S47" s="543"/>
      <c r="T47" s="543"/>
      <c r="U47" s="543"/>
      <c r="V47" s="543" t="e">
        <f>IF(VLOOKUP(V42,Tabel_P_Ruang,4*$AH$4-1,0)&lt;&gt;0,VLOOKUP(V42,Tabel_P_Ruang,4*$AH$4-1,0),"")</f>
        <v>#N/A</v>
      </c>
      <c r="W47" s="543"/>
      <c r="X47" s="543"/>
      <c r="Y47" s="543"/>
      <c r="Z47" s="543"/>
      <c r="AA47" s="543" t="e">
        <f>IF(VLOOKUP(AA42,Tabel_P_Ruang,4*$AH$4-1,0)&lt;&gt;0,VLOOKUP(AA42,Tabel_P_Ruang,4*$AH$4-1,0),"")</f>
        <v>#N/A</v>
      </c>
      <c r="AB47" s="543"/>
      <c r="AC47" s="543"/>
      <c r="AD47" s="543"/>
      <c r="AE47" s="543"/>
      <c r="AF47" s="228"/>
      <c r="AG47" s="243"/>
      <c r="AH47" s="243"/>
      <c r="AI47" s="243"/>
      <c r="AJ47" s="243"/>
    </row>
    <row r="48" spans="1:36" ht="11.25" customHeight="1" x14ac:dyDescent="0.3">
      <c r="A48" s="85"/>
      <c r="B48" s="576" t="e">
        <f>IF(VLOOKUP(B42,Tabel_P_Ruang,4*$AH$4,0)&lt;&gt;0,VLOOKUP(B42,Tabel_P_Ruang,4*$AH$4,0),"")</f>
        <v>#N/A</v>
      </c>
      <c r="C48" s="576"/>
      <c r="D48" s="576"/>
      <c r="E48" s="576"/>
      <c r="F48" s="576"/>
      <c r="G48" s="576" t="e">
        <f>IF(VLOOKUP(G42,Tabel_P_Ruang,4*$AH$4,0)&lt;&gt;0,VLOOKUP(G42,Tabel_P_Ruang,4*$AH$4,0),"")</f>
        <v>#N/A</v>
      </c>
      <c r="H48" s="576"/>
      <c r="I48" s="576"/>
      <c r="J48" s="576"/>
      <c r="K48" s="576"/>
      <c r="L48" s="576" t="e">
        <f>IF(VLOOKUP(L42,Tabel_P_Ruang,4*$AH$4,0)&lt;&gt;0,VLOOKUP(L42,Tabel_P_Ruang,4*$AH$4,0),"")</f>
        <v>#N/A</v>
      </c>
      <c r="M48" s="576"/>
      <c r="N48" s="576"/>
      <c r="O48" s="576"/>
      <c r="P48" s="576"/>
      <c r="Q48" s="576" t="e">
        <f>IF(VLOOKUP(Q42,Tabel_P_Ruang,4*$AH$4,0)&lt;&gt;0,VLOOKUP(Q42,Tabel_P_Ruang,4*$AH$4,0),"")</f>
        <v>#N/A</v>
      </c>
      <c r="R48" s="576"/>
      <c r="S48" s="576"/>
      <c r="T48" s="576"/>
      <c r="U48" s="576"/>
      <c r="V48" s="576" t="e">
        <f>IF(VLOOKUP(V42,Tabel_P_Ruang,4*$AH$4,0)&lt;&gt;0,VLOOKUP(V42,Tabel_P_Ruang,4*$AH$4,0),"")</f>
        <v>#N/A</v>
      </c>
      <c r="W48" s="576"/>
      <c r="X48" s="576"/>
      <c r="Y48" s="576"/>
      <c r="Z48" s="576"/>
      <c r="AA48" s="576" t="e">
        <f>IF(VLOOKUP(AA42,Tabel_P_Ruang,4*$AH$4,0)&lt;&gt;0,VLOOKUP(AA42,Tabel_P_Ruang,4*$AH$4,0),"")</f>
        <v>#N/A</v>
      </c>
      <c r="AB48" s="576"/>
      <c r="AC48" s="576"/>
      <c r="AD48" s="576"/>
      <c r="AE48" s="576"/>
      <c r="AF48" s="228"/>
      <c r="AG48" s="243"/>
      <c r="AH48" s="242" t="s">
        <v>144</v>
      </c>
      <c r="AI48" s="242" t="s">
        <v>151</v>
      </c>
      <c r="AJ48" s="243"/>
    </row>
    <row r="49" spans="1:36" ht="11.25" customHeight="1" x14ac:dyDescent="0.3">
      <c r="A49" s="85"/>
      <c r="B49" s="245"/>
      <c r="C49" s="245"/>
      <c r="D49" s="245"/>
      <c r="E49" s="245"/>
      <c r="F49" s="245"/>
      <c r="G49" s="245"/>
      <c r="H49" s="245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  <c r="X49" s="245"/>
      <c r="Y49" s="245"/>
      <c r="Z49" s="245"/>
      <c r="AA49" s="245"/>
      <c r="AB49" s="245"/>
      <c r="AC49" s="245"/>
      <c r="AD49" s="245"/>
      <c r="AE49" s="245"/>
      <c r="AF49" s="228"/>
      <c r="AG49" s="243"/>
      <c r="AH49" s="243"/>
      <c r="AI49" s="243"/>
      <c r="AJ49" s="243"/>
    </row>
    <row r="50" spans="1:36" ht="11.25" customHeight="1" x14ac:dyDescent="0.3">
      <c r="A50" s="85"/>
      <c r="B50" s="234">
        <f>IF(Dt_Pemb_R!$C$6="Kanan ke Kiri",VALUE(MID($AH64,1,2)),VALUE(MID($AI64,1,2)))</f>
        <v>36</v>
      </c>
      <c r="C50" s="534"/>
      <c r="D50" s="535"/>
      <c r="E50" s="536"/>
      <c r="F50" s="222"/>
      <c r="G50" s="234">
        <f>IF(Dt_Pemb_R!$C$6="Kanan ke Kiri",VALUE(MID($AH64,3,2)),VALUE(MID($AI64,3,2)))</f>
        <v>35</v>
      </c>
      <c r="H50" s="534"/>
      <c r="I50" s="535"/>
      <c r="J50" s="536"/>
      <c r="K50" s="222"/>
      <c r="L50" s="234">
        <f>IF(Dt_Pemb_R!$C$6="Kanan ke Kiri",VALUE(MID($AH64,5,2)),VALUE(MID($AI64,5,2)))</f>
        <v>34</v>
      </c>
      <c r="M50" s="534"/>
      <c r="N50" s="535"/>
      <c r="O50" s="536"/>
      <c r="P50" s="222"/>
      <c r="Q50" s="234">
        <f>IF(Dt_Pemb_R!$C$6="Kanan ke Kiri",VALUE(MID($AH64,7,2)),VALUE(MID($AI64,7,2)))</f>
        <v>33</v>
      </c>
      <c r="R50" s="534"/>
      <c r="S50" s="535"/>
      <c r="T50" s="536"/>
      <c r="U50" s="222"/>
      <c r="V50" s="234">
        <f>IF(Dt_Pemb_R!$C$6="Kanan ke Kiri",VALUE(MID($AH64,9,2)),VALUE(MID($AI64,9,2)))</f>
        <v>32</v>
      </c>
      <c r="W50" s="534"/>
      <c r="X50" s="535"/>
      <c r="Y50" s="536"/>
      <c r="Z50" s="222"/>
      <c r="AA50" s="234">
        <f>IF(Dt_Pemb_R!$C$6="Kanan ke Kiri",VALUE(MID($AH64,11,2)),VALUE(MID($AI64,11,2)))</f>
        <v>31</v>
      </c>
      <c r="AB50" s="534"/>
      <c r="AC50" s="535"/>
      <c r="AD50" s="536"/>
      <c r="AE50" s="222"/>
      <c r="AF50" s="228"/>
      <c r="AG50" s="243"/>
      <c r="AH50" s="243"/>
      <c r="AI50" s="243"/>
      <c r="AJ50" s="243"/>
    </row>
    <row r="51" spans="1:36" ht="11.25" customHeight="1" x14ac:dyDescent="0.3">
      <c r="A51" s="85"/>
      <c r="B51" s="209"/>
      <c r="C51" s="537"/>
      <c r="D51" s="538"/>
      <c r="E51" s="539"/>
      <c r="F51" s="222"/>
      <c r="G51" s="209"/>
      <c r="H51" s="537"/>
      <c r="I51" s="538"/>
      <c r="J51" s="539"/>
      <c r="K51" s="222"/>
      <c r="L51" s="209"/>
      <c r="M51" s="537"/>
      <c r="N51" s="538"/>
      <c r="O51" s="539"/>
      <c r="P51" s="222"/>
      <c r="Q51" s="209"/>
      <c r="R51" s="537"/>
      <c r="S51" s="538"/>
      <c r="T51" s="539"/>
      <c r="U51" s="222"/>
      <c r="V51" s="209"/>
      <c r="W51" s="537"/>
      <c r="X51" s="538"/>
      <c r="Y51" s="539"/>
      <c r="Z51" s="222"/>
      <c r="AA51" s="209"/>
      <c r="AB51" s="537"/>
      <c r="AC51" s="538"/>
      <c r="AD51" s="539"/>
      <c r="AE51" s="222"/>
      <c r="AF51" s="228"/>
      <c r="AG51" s="243"/>
      <c r="AH51" s="243"/>
      <c r="AI51" s="243"/>
      <c r="AJ51" s="243"/>
    </row>
    <row r="52" spans="1:36" ht="11.25" customHeight="1" x14ac:dyDescent="0.3">
      <c r="A52" s="85"/>
      <c r="B52" s="209"/>
      <c r="C52" s="537"/>
      <c r="D52" s="538"/>
      <c r="E52" s="539"/>
      <c r="F52" s="222"/>
      <c r="G52" s="209"/>
      <c r="H52" s="537"/>
      <c r="I52" s="538"/>
      <c r="J52" s="539"/>
      <c r="K52" s="222"/>
      <c r="L52" s="209"/>
      <c r="M52" s="537"/>
      <c r="N52" s="538"/>
      <c r="O52" s="539"/>
      <c r="P52" s="222"/>
      <c r="Q52" s="209"/>
      <c r="R52" s="537"/>
      <c r="S52" s="538"/>
      <c r="T52" s="539"/>
      <c r="U52" s="222"/>
      <c r="V52" s="209"/>
      <c r="W52" s="537"/>
      <c r="X52" s="538"/>
      <c r="Y52" s="539"/>
      <c r="Z52" s="222"/>
      <c r="AA52" s="209"/>
      <c r="AB52" s="537"/>
      <c r="AC52" s="538"/>
      <c r="AD52" s="539"/>
      <c r="AE52" s="222"/>
      <c r="AF52" s="228"/>
      <c r="AG52" s="243"/>
      <c r="AH52" s="243"/>
      <c r="AI52" s="243"/>
      <c r="AJ52" s="243"/>
    </row>
    <row r="53" spans="1:36" ht="11.25" customHeight="1" x14ac:dyDescent="0.3">
      <c r="A53" s="85"/>
      <c r="B53" s="209"/>
      <c r="C53" s="537"/>
      <c r="D53" s="538"/>
      <c r="E53" s="539"/>
      <c r="F53" s="222"/>
      <c r="G53" s="209"/>
      <c r="H53" s="537"/>
      <c r="I53" s="538"/>
      <c r="J53" s="539"/>
      <c r="K53" s="222"/>
      <c r="L53" s="209"/>
      <c r="M53" s="537"/>
      <c r="N53" s="538"/>
      <c r="O53" s="539"/>
      <c r="P53" s="222"/>
      <c r="Q53" s="209"/>
      <c r="R53" s="537"/>
      <c r="S53" s="538"/>
      <c r="T53" s="539"/>
      <c r="U53" s="222"/>
      <c r="V53" s="209"/>
      <c r="W53" s="537"/>
      <c r="X53" s="538"/>
      <c r="Y53" s="539"/>
      <c r="Z53" s="222"/>
      <c r="AA53" s="209"/>
      <c r="AB53" s="537"/>
      <c r="AC53" s="538"/>
      <c r="AD53" s="539"/>
      <c r="AE53" s="222"/>
      <c r="AF53" s="228"/>
      <c r="AG53" s="243"/>
      <c r="AH53" s="243"/>
      <c r="AI53" s="243"/>
      <c r="AJ53" s="243"/>
    </row>
    <row r="54" spans="1:36" ht="11.25" customHeight="1" x14ac:dyDescent="0.3">
      <c r="A54" s="85"/>
      <c r="B54" s="209"/>
      <c r="C54" s="540"/>
      <c r="D54" s="541"/>
      <c r="E54" s="542"/>
      <c r="F54" s="222"/>
      <c r="G54" s="209"/>
      <c r="H54" s="540"/>
      <c r="I54" s="541"/>
      <c r="J54" s="542"/>
      <c r="K54" s="222"/>
      <c r="L54" s="209"/>
      <c r="M54" s="540"/>
      <c r="N54" s="541"/>
      <c r="O54" s="542"/>
      <c r="P54" s="222"/>
      <c r="Q54" s="209"/>
      <c r="R54" s="540"/>
      <c r="S54" s="541"/>
      <c r="T54" s="542"/>
      <c r="U54" s="222"/>
      <c r="V54" s="209"/>
      <c r="W54" s="540"/>
      <c r="X54" s="541"/>
      <c r="Y54" s="542"/>
      <c r="Z54" s="222"/>
      <c r="AA54" s="209"/>
      <c r="AB54" s="540"/>
      <c r="AC54" s="541"/>
      <c r="AD54" s="542"/>
      <c r="AE54" s="222"/>
      <c r="AF54" s="228"/>
      <c r="AG54" s="243"/>
      <c r="AH54" s="243"/>
      <c r="AI54" s="243"/>
      <c r="AJ54" s="243"/>
    </row>
    <row r="55" spans="1:36" ht="11.25" customHeight="1" x14ac:dyDescent="0.3">
      <c r="A55" s="85"/>
      <c r="B55" s="543" t="e">
        <f>IF(VLOOKUP(B50,Tabel_P_Ruang,4*$AH$4-1,0)&lt;&gt;0,VLOOKUP(B50,Tabel_P_Ruang,4*$AH$4-1,0),"")</f>
        <v>#N/A</v>
      </c>
      <c r="C55" s="543"/>
      <c r="D55" s="543"/>
      <c r="E55" s="543"/>
      <c r="F55" s="543"/>
      <c r="G55" s="543" t="e">
        <f>IF(VLOOKUP(G50,Tabel_P_Ruang,4*$AH$4-1,0)&lt;&gt;0,VLOOKUP(G50,Tabel_P_Ruang,4*$AH$4-1,0),"")</f>
        <v>#N/A</v>
      </c>
      <c r="H55" s="543"/>
      <c r="I55" s="543"/>
      <c r="J55" s="543"/>
      <c r="K55" s="543"/>
      <c r="L55" s="543" t="e">
        <f>IF(VLOOKUP(L50,Tabel_P_Ruang,4*$AH$4-1,0)&lt;&gt;0,VLOOKUP(L50,Tabel_P_Ruang,4*$AH$4-1,0),"")</f>
        <v>#N/A</v>
      </c>
      <c r="M55" s="543"/>
      <c r="N55" s="543"/>
      <c r="O55" s="543"/>
      <c r="P55" s="543"/>
      <c r="Q55" s="543" t="e">
        <f>IF(VLOOKUP(Q50,Tabel_P_Ruang,4*$AH$4-1,0)&lt;&gt;0,VLOOKUP(Q50,Tabel_P_Ruang,4*$AH$4-1,0),"")</f>
        <v>#N/A</v>
      </c>
      <c r="R55" s="543"/>
      <c r="S55" s="543"/>
      <c r="T55" s="543"/>
      <c r="U55" s="543"/>
      <c r="V55" s="543" t="e">
        <f>IF(VLOOKUP(V50,Tabel_P_Ruang,4*$AH$4-1,0)&lt;&gt;0,VLOOKUP(V50,Tabel_P_Ruang,4*$AH$4-1,0),"")</f>
        <v>#N/A</v>
      </c>
      <c r="W55" s="543"/>
      <c r="X55" s="543"/>
      <c r="Y55" s="543"/>
      <c r="Z55" s="543"/>
      <c r="AA55" s="543" t="e">
        <f>IF(VLOOKUP(AA50,Tabel_P_Ruang,4*$AH$4-1,0)&lt;&gt;0,VLOOKUP(AA50,Tabel_P_Ruang,4*$AH$4-1,0),"")</f>
        <v>#N/A</v>
      </c>
      <c r="AB55" s="543"/>
      <c r="AC55" s="543"/>
      <c r="AD55" s="543"/>
      <c r="AE55" s="543"/>
      <c r="AF55" s="228"/>
      <c r="AG55" s="243"/>
      <c r="AH55" s="243"/>
      <c r="AI55" s="243"/>
      <c r="AJ55" s="243"/>
    </row>
    <row r="56" spans="1:36" ht="11.25" customHeight="1" x14ac:dyDescent="0.3">
      <c r="A56" s="85"/>
      <c r="B56" s="576" t="e">
        <f>IF(VLOOKUP(B50,Tabel_P_Ruang,4*$AH$4,0)&lt;&gt;0,VLOOKUP(B50,Tabel_P_Ruang,4*$AH$4,0),"")</f>
        <v>#N/A</v>
      </c>
      <c r="C56" s="576"/>
      <c r="D56" s="576"/>
      <c r="E56" s="576"/>
      <c r="F56" s="576"/>
      <c r="G56" s="576" t="e">
        <f>IF(VLOOKUP(G50,Tabel_P_Ruang,4*$AH$4,0)&lt;&gt;0,VLOOKUP(G50,Tabel_P_Ruang,4*$AH$4,0),"")</f>
        <v>#N/A</v>
      </c>
      <c r="H56" s="576"/>
      <c r="I56" s="576"/>
      <c r="J56" s="576"/>
      <c r="K56" s="576"/>
      <c r="L56" s="576" t="e">
        <f>IF(VLOOKUP(L50,Tabel_P_Ruang,4*$AH$4,0)&lt;&gt;0,VLOOKUP(L50,Tabel_P_Ruang,4*$AH$4,0),"")</f>
        <v>#N/A</v>
      </c>
      <c r="M56" s="576"/>
      <c r="N56" s="576"/>
      <c r="O56" s="576"/>
      <c r="P56" s="576"/>
      <c r="Q56" s="576" t="e">
        <f>IF(VLOOKUP(Q50,Tabel_P_Ruang,4*$AH$4,0)&lt;&gt;0,VLOOKUP(Q50,Tabel_P_Ruang,4*$AH$4,0),"")</f>
        <v>#N/A</v>
      </c>
      <c r="R56" s="576"/>
      <c r="S56" s="576"/>
      <c r="T56" s="576"/>
      <c r="U56" s="576"/>
      <c r="V56" s="576" t="e">
        <f>IF(VLOOKUP(V50,Tabel_P_Ruang,4*$AH$4,0)&lt;&gt;0,VLOOKUP(V50,Tabel_P_Ruang,4*$AH$4,0),"")</f>
        <v>#N/A</v>
      </c>
      <c r="W56" s="576"/>
      <c r="X56" s="576"/>
      <c r="Y56" s="576"/>
      <c r="Z56" s="576"/>
      <c r="AA56" s="576" t="e">
        <f>IF(VLOOKUP(AA50,Tabel_P_Ruang,4*$AH$4,0)&lt;&gt;0,VLOOKUP(AA50,Tabel_P_Ruang,4*$AH$4,0),"")</f>
        <v>#N/A</v>
      </c>
      <c r="AB56" s="576"/>
      <c r="AC56" s="576"/>
      <c r="AD56" s="576"/>
      <c r="AE56" s="576"/>
      <c r="AF56" s="228"/>
      <c r="AG56" s="243"/>
      <c r="AH56" s="242" t="s">
        <v>145</v>
      </c>
      <c r="AI56" s="242" t="s">
        <v>152</v>
      </c>
      <c r="AJ56" s="243"/>
    </row>
    <row r="57" spans="1:36" ht="11.25" customHeight="1" x14ac:dyDescent="0.3">
      <c r="A57" s="85"/>
      <c r="B57" s="245"/>
      <c r="C57" s="245"/>
      <c r="D57" s="245"/>
      <c r="E57" s="245"/>
      <c r="F57" s="245"/>
      <c r="G57" s="245"/>
      <c r="H57" s="245"/>
      <c r="I57" s="245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5"/>
      <c r="V57" s="245"/>
      <c r="W57" s="245"/>
      <c r="X57" s="245"/>
      <c r="Y57" s="245"/>
      <c r="Z57" s="245"/>
      <c r="AA57" s="245"/>
      <c r="AB57" s="245"/>
      <c r="AC57" s="245"/>
      <c r="AD57" s="245"/>
      <c r="AE57" s="245"/>
      <c r="AF57" s="228"/>
      <c r="AG57" s="243"/>
      <c r="AH57" s="243"/>
      <c r="AI57" s="243"/>
      <c r="AJ57" s="243"/>
    </row>
    <row r="58" spans="1:36" ht="11.25" customHeight="1" x14ac:dyDescent="0.3">
      <c r="A58" s="85"/>
      <c r="B58" s="234"/>
      <c r="C58" s="538"/>
      <c r="D58" s="538"/>
      <c r="E58" s="538"/>
      <c r="F58" s="222"/>
      <c r="G58" s="234">
        <f>IF(Dt_Pemb_R!$C$6="Kanan ke Kiri",VALUE(MID($AH30,1,2)),VALUE(MID($AI30,1,2)))</f>
        <v>37</v>
      </c>
      <c r="H58" s="534"/>
      <c r="I58" s="535"/>
      <c r="J58" s="536"/>
      <c r="K58" s="222"/>
      <c r="L58" s="234">
        <f>IF(Dt_Pemb_R!$C$6="Kanan ke Kiri",VALUE(MID($AH30,3,2)),VALUE(MID($AI30,3,2)))</f>
        <v>38</v>
      </c>
      <c r="M58" s="534"/>
      <c r="N58" s="535"/>
      <c r="O58" s="536"/>
      <c r="P58" s="222"/>
      <c r="Q58" s="234">
        <f>IF(Dt_Pemb_R!$C$6="Kanan ke Kiri",VALUE(MID($AH30,5,2)),VALUE(MID($AI30,5,2)))</f>
        <v>39</v>
      </c>
      <c r="R58" s="534"/>
      <c r="S58" s="535"/>
      <c r="T58" s="536"/>
      <c r="U58" s="222"/>
      <c r="V58" s="234">
        <f>IF(Dt_Pemb_R!$C$6="Kanan ke Kiri",VALUE(MID($AH30,7,2)),VALUE(MID($AI30,7,2)))</f>
        <v>40</v>
      </c>
      <c r="W58" s="534"/>
      <c r="X58" s="535"/>
      <c r="Y58" s="536"/>
      <c r="Z58" s="222"/>
      <c r="AA58" s="234"/>
      <c r="AB58" s="538"/>
      <c r="AC58" s="538"/>
      <c r="AD58" s="538"/>
      <c r="AE58" s="222"/>
      <c r="AF58" s="228"/>
      <c r="AG58" s="243"/>
      <c r="AH58" s="243"/>
      <c r="AI58" s="243"/>
      <c r="AJ58" s="243"/>
    </row>
    <row r="59" spans="1:36" ht="11.25" customHeight="1" x14ac:dyDescent="0.3">
      <c r="A59" s="85"/>
      <c r="B59" s="209"/>
      <c r="C59" s="538"/>
      <c r="D59" s="538"/>
      <c r="E59" s="538"/>
      <c r="F59" s="222"/>
      <c r="G59" s="209"/>
      <c r="H59" s="537"/>
      <c r="I59" s="538"/>
      <c r="J59" s="539"/>
      <c r="K59" s="222"/>
      <c r="L59" s="209"/>
      <c r="M59" s="537"/>
      <c r="N59" s="538"/>
      <c r="O59" s="539"/>
      <c r="P59" s="222"/>
      <c r="Q59" s="209"/>
      <c r="R59" s="537"/>
      <c r="S59" s="538"/>
      <c r="T59" s="539"/>
      <c r="U59" s="222"/>
      <c r="V59" s="209"/>
      <c r="W59" s="537"/>
      <c r="X59" s="538"/>
      <c r="Y59" s="539"/>
      <c r="Z59" s="222"/>
      <c r="AA59" s="209"/>
      <c r="AB59" s="538"/>
      <c r="AC59" s="538"/>
      <c r="AD59" s="538"/>
      <c r="AE59" s="222"/>
      <c r="AF59" s="228"/>
      <c r="AG59" s="243"/>
      <c r="AH59" s="243"/>
      <c r="AI59" s="243"/>
      <c r="AJ59" s="243"/>
    </row>
    <row r="60" spans="1:36" ht="11.25" customHeight="1" x14ac:dyDescent="0.3">
      <c r="A60" s="85"/>
      <c r="B60" s="209"/>
      <c r="C60" s="538"/>
      <c r="D60" s="538"/>
      <c r="E60" s="538"/>
      <c r="F60" s="222"/>
      <c r="G60" s="209"/>
      <c r="H60" s="537"/>
      <c r="I60" s="538"/>
      <c r="J60" s="539"/>
      <c r="K60" s="222"/>
      <c r="L60" s="209"/>
      <c r="M60" s="537"/>
      <c r="N60" s="538"/>
      <c r="O60" s="539"/>
      <c r="P60" s="222"/>
      <c r="Q60" s="209"/>
      <c r="R60" s="537"/>
      <c r="S60" s="538"/>
      <c r="T60" s="539"/>
      <c r="U60" s="222"/>
      <c r="V60" s="209"/>
      <c r="W60" s="537"/>
      <c r="X60" s="538"/>
      <c r="Y60" s="539"/>
      <c r="Z60" s="222"/>
      <c r="AA60" s="209"/>
      <c r="AB60" s="538"/>
      <c r="AC60" s="538"/>
      <c r="AD60" s="538"/>
      <c r="AE60" s="222"/>
      <c r="AF60" s="228"/>
      <c r="AG60" s="243"/>
      <c r="AH60" s="243"/>
      <c r="AI60" s="243"/>
      <c r="AJ60" s="243"/>
    </row>
    <row r="61" spans="1:36" ht="11.25" customHeight="1" x14ac:dyDescent="0.3">
      <c r="A61" s="85"/>
      <c r="B61" s="209"/>
      <c r="C61" s="538"/>
      <c r="D61" s="538"/>
      <c r="E61" s="538"/>
      <c r="F61" s="222"/>
      <c r="G61" s="209"/>
      <c r="H61" s="537"/>
      <c r="I61" s="538"/>
      <c r="J61" s="539"/>
      <c r="K61" s="222"/>
      <c r="L61" s="209"/>
      <c r="M61" s="537"/>
      <c r="N61" s="538"/>
      <c r="O61" s="539"/>
      <c r="P61" s="222"/>
      <c r="Q61" s="209"/>
      <c r="R61" s="537"/>
      <c r="S61" s="538"/>
      <c r="T61" s="539"/>
      <c r="U61" s="222"/>
      <c r="V61" s="209"/>
      <c r="W61" s="537"/>
      <c r="X61" s="538"/>
      <c r="Y61" s="539"/>
      <c r="Z61" s="222"/>
      <c r="AA61" s="209"/>
      <c r="AB61" s="538"/>
      <c r="AC61" s="538"/>
      <c r="AD61" s="538"/>
      <c r="AE61" s="222"/>
      <c r="AF61" s="228"/>
      <c r="AG61" s="243"/>
      <c r="AH61" s="243"/>
      <c r="AI61" s="243"/>
      <c r="AJ61" s="243"/>
    </row>
    <row r="62" spans="1:36" ht="11.25" customHeight="1" x14ac:dyDescent="0.3">
      <c r="A62" s="85"/>
      <c r="B62" s="209"/>
      <c r="C62" s="538"/>
      <c r="D62" s="538"/>
      <c r="E62" s="538"/>
      <c r="F62" s="222"/>
      <c r="G62" s="209"/>
      <c r="H62" s="540"/>
      <c r="I62" s="541"/>
      <c r="J62" s="542"/>
      <c r="K62" s="222"/>
      <c r="L62" s="209"/>
      <c r="M62" s="540"/>
      <c r="N62" s="541"/>
      <c r="O62" s="542"/>
      <c r="P62" s="222"/>
      <c r="Q62" s="209"/>
      <c r="R62" s="540"/>
      <c r="S62" s="541"/>
      <c r="T62" s="542"/>
      <c r="U62" s="222"/>
      <c r="V62" s="209"/>
      <c r="W62" s="540"/>
      <c r="X62" s="541"/>
      <c r="Y62" s="542"/>
      <c r="Z62" s="222"/>
      <c r="AA62" s="209"/>
      <c r="AB62" s="538"/>
      <c r="AC62" s="538"/>
      <c r="AD62" s="538"/>
      <c r="AE62" s="222"/>
      <c r="AF62" s="228"/>
      <c r="AG62" s="243"/>
      <c r="AH62" s="243"/>
      <c r="AI62" s="243"/>
      <c r="AJ62" s="243"/>
    </row>
    <row r="63" spans="1:36" ht="11.25" customHeight="1" x14ac:dyDescent="0.3">
      <c r="A63" s="85"/>
      <c r="B63" s="543"/>
      <c r="C63" s="543"/>
      <c r="D63" s="543"/>
      <c r="E63" s="543"/>
      <c r="F63" s="543"/>
      <c r="G63" s="543" t="e">
        <f>IF(VLOOKUP(G58,Tabel_P_Ruang,4*$AH$4-1,0)&lt;&gt;0,VLOOKUP(G58,Tabel_P_Ruang,4*$AH$4-1,0),"")</f>
        <v>#N/A</v>
      </c>
      <c r="H63" s="543"/>
      <c r="I63" s="543"/>
      <c r="J63" s="543"/>
      <c r="K63" s="543"/>
      <c r="L63" s="543" t="e">
        <f>IF(VLOOKUP(L58,Tabel_P_Ruang,4*$AH$4-1,0)&lt;&gt;0,VLOOKUP(L58,Tabel_P_Ruang,4*$AH$4-1,0),"")</f>
        <v>#N/A</v>
      </c>
      <c r="M63" s="543"/>
      <c r="N63" s="543"/>
      <c r="O63" s="543"/>
      <c r="P63" s="543"/>
      <c r="Q63" s="543" t="e">
        <f>IF(VLOOKUP(Q58,Tabel_P_Ruang,4*$AH$4-1,0)&lt;&gt;0,VLOOKUP(Q58,Tabel_P_Ruang,4*$AH$4-1,0),"")</f>
        <v>#N/A</v>
      </c>
      <c r="R63" s="543"/>
      <c r="S63" s="543"/>
      <c r="T63" s="543"/>
      <c r="U63" s="543"/>
      <c r="V63" s="543" t="str">
        <f>IF(VLOOKUP(V58,Tabel_P_Ruang,4*$AH$4-1,0)&lt;&gt;0,VLOOKUP(V58,Tabel_P_Ruang,4*$AH$4-1,0),"")</f>
        <v/>
      </c>
      <c r="W63" s="543"/>
      <c r="X63" s="543"/>
      <c r="Y63" s="543"/>
      <c r="Z63" s="543"/>
      <c r="AA63" s="543"/>
      <c r="AB63" s="543"/>
      <c r="AC63" s="543"/>
      <c r="AD63" s="543"/>
      <c r="AE63" s="543"/>
      <c r="AF63" s="228"/>
      <c r="AG63" s="243"/>
      <c r="AH63" s="243"/>
      <c r="AI63" s="243"/>
      <c r="AJ63" s="243"/>
    </row>
    <row r="64" spans="1:36" ht="11.25" customHeight="1" x14ac:dyDescent="0.3">
      <c r="A64" s="85"/>
      <c r="B64" s="576"/>
      <c r="C64" s="576"/>
      <c r="D64" s="576"/>
      <c r="E64" s="576"/>
      <c r="F64" s="576"/>
      <c r="G64" s="576" t="e">
        <f>IF(VLOOKUP(G58,Tabel_P_Ruang,4*$AH$4,0)&lt;&gt;0,VLOOKUP(G58,Tabel_P_Ruang,4*$AH$4,0),"")</f>
        <v>#N/A</v>
      </c>
      <c r="H64" s="576"/>
      <c r="I64" s="576"/>
      <c r="J64" s="576"/>
      <c r="K64" s="576"/>
      <c r="L64" s="576" t="e">
        <f>IF(VLOOKUP(L58,Tabel_P_Ruang,4*$AH$4,0)&lt;&gt;0,VLOOKUP(L58,Tabel_P_Ruang,4*$AH$4,0),"")</f>
        <v>#N/A</v>
      </c>
      <c r="M64" s="576"/>
      <c r="N64" s="576"/>
      <c r="O64" s="576"/>
      <c r="P64" s="576"/>
      <c r="Q64" s="576" t="e">
        <f>IF(VLOOKUP(Q58,Tabel_P_Ruang,4*$AH$4,0)&lt;&gt;0,VLOOKUP(Q58,Tabel_P_Ruang,4*$AH$4,0),"")</f>
        <v>#N/A</v>
      </c>
      <c r="R64" s="576"/>
      <c r="S64" s="576"/>
      <c r="T64" s="576"/>
      <c r="U64" s="576"/>
      <c r="V64" s="576" t="str">
        <f>IF(VLOOKUP(V58,Tabel_P_Ruang,4*$AH$4,0)&lt;&gt;0,VLOOKUP(V58,Tabel_P_Ruang,4*$AH$4,0),"")</f>
        <v/>
      </c>
      <c r="W64" s="576"/>
      <c r="X64" s="576"/>
      <c r="Y64" s="576"/>
      <c r="Z64" s="576"/>
      <c r="AA64" s="576"/>
      <c r="AB64" s="576"/>
      <c r="AC64" s="576"/>
      <c r="AD64" s="576"/>
      <c r="AE64" s="576"/>
      <c r="AF64" s="228"/>
      <c r="AG64" s="243"/>
      <c r="AH64" s="242" t="s">
        <v>146</v>
      </c>
      <c r="AI64" s="242" t="s">
        <v>153</v>
      </c>
      <c r="AJ64" s="243"/>
    </row>
    <row r="65" spans="1:36" ht="11.25" customHeight="1" x14ac:dyDescent="0.3">
      <c r="A65" s="85"/>
      <c r="B65" s="245"/>
      <c r="C65" s="245"/>
      <c r="D65" s="245"/>
      <c r="E65" s="245"/>
      <c r="F65" s="245"/>
      <c r="G65" s="245"/>
      <c r="H65" s="245"/>
      <c r="I65" s="245"/>
      <c r="J65" s="24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  <c r="X65" s="245"/>
      <c r="Y65" s="245"/>
      <c r="Z65" s="245"/>
      <c r="AA65" s="245"/>
      <c r="AB65" s="245"/>
      <c r="AC65" s="245"/>
      <c r="AD65" s="245"/>
      <c r="AE65" s="245"/>
      <c r="AF65" s="228"/>
      <c r="AG65" s="243"/>
      <c r="AH65" s="243"/>
      <c r="AI65" s="243"/>
      <c r="AJ65" s="243"/>
    </row>
    <row r="66" spans="1:36" ht="9" customHeight="1" thickBot="1" x14ac:dyDescent="0.35">
      <c r="A66" s="230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2"/>
      <c r="AG66" s="243"/>
      <c r="AH66" s="243"/>
      <c r="AI66" s="243"/>
      <c r="AJ66" s="243"/>
    </row>
    <row r="67" spans="1:36" ht="14.4" hidden="1" x14ac:dyDescent="0.3">
      <c r="A67" s="211"/>
      <c r="B67" s="211"/>
      <c r="C67" s="211"/>
      <c r="D67" s="211"/>
      <c r="E67" s="211"/>
      <c r="F67" s="211"/>
      <c r="G67" s="211"/>
      <c r="H67" s="211"/>
      <c r="I67" s="211"/>
      <c r="J67" s="211"/>
      <c r="K67" s="211"/>
      <c r="L67" s="211"/>
      <c r="M67" s="211"/>
      <c r="N67" s="211"/>
      <c r="O67" s="211"/>
      <c r="P67" s="211"/>
      <c r="Q67" s="211"/>
      <c r="R67" s="211"/>
      <c r="S67" s="211"/>
      <c r="T67" s="211"/>
      <c r="U67" s="211"/>
      <c r="V67" s="211"/>
      <c r="W67" s="211"/>
      <c r="X67" s="211"/>
      <c r="Y67" s="211"/>
      <c r="Z67" s="211"/>
      <c r="AA67" s="211"/>
      <c r="AB67" s="211"/>
      <c r="AC67" s="211"/>
      <c r="AD67" s="211"/>
      <c r="AE67" s="211"/>
      <c r="AF67" s="211"/>
    </row>
    <row r="68" spans="1:36" ht="14.4" hidden="1" x14ac:dyDescent="0.3">
      <c r="A68" s="211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</row>
  </sheetData>
  <sheetProtection password="DD03" sheet="1" objects="1" scenarios="1" selectLockedCells="1"/>
  <mergeCells count="130">
    <mergeCell ref="B64:F64"/>
    <mergeCell ref="G64:K64"/>
    <mergeCell ref="L64:P64"/>
    <mergeCell ref="Q64:U64"/>
    <mergeCell ref="V64:Z64"/>
    <mergeCell ref="AA64:AE64"/>
    <mergeCell ref="B63:F63"/>
    <mergeCell ref="G63:K63"/>
    <mergeCell ref="L63:P63"/>
    <mergeCell ref="Q63:U63"/>
    <mergeCell ref="V63:Z63"/>
    <mergeCell ref="AA63:AE63"/>
    <mergeCell ref="C58:E62"/>
    <mergeCell ref="H58:J62"/>
    <mergeCell ref="M58:O62"/>
    <mergeCell ref="R58:T62"/>
    <mergeCell ref="W58:Y62"/>
    <mergeCell ref="AB58:AD62"/>
    <mergeCell ref="B56:F56"/>
    <mergeCell ref="G56:K56"/>
    <mergeCell ref="L56:P56"/>
    <mergeCell ref="Q56:U56"/>
    <mergeCell ref="V56:Z56"/>
    <mergeCell ref="AA56:AE56"/>
    <mergeCell ref="B55:F55"/>
    <mergeCell ref="G55:K55"/>
    <mergeCell ref="L55:P55"/>
    <mergeCell ref="Q55:U55"/>
    <mergeCell ref="V55:Z55"/>
    <mergeCell ref="AA55:AE55"/>
    <mergeCell ref="C50:E54"/>
    <mergeCell ref="H50:J54"/>
    <mergeCell ref="M50:O54"/>
    <mergeCell ref="R50:T54"/>
    <mergeCell ref="W50:Y54"/>
    <mergeCell ref="AB50:AD54"/>
    <mergeCell ref="B48:F48"/>
    <mergeCell ref="G48:K48"/>
    <mergeCell ref="L48:P48"/>
    <mergeCell ref="Q48:U48"/>
    <mergeCell ref="V48:Z48"/>
    <mergeCell ref="AA48:AE48"/>
    <mergeCell ref="B47:F47"/>
    <mergeCell ref="G47:K47"/>
    <mergeCell ref="L47:P47"/>
    <mergeCell ref="Q47:U47"/>
    <mergeCell ref="V47:Z47"/>
    <mergeCell ref="AA47:AE47"/>
    <mergeCell ref="C42:E46"/>
    <mergeCell ref="H42:J46"/>
    <mergeCell ref="M42:O46"/>
    <mergeCell ref="R42:T46"/>
    <mergeCell ref="W42:Y46"/>
    <mergeCell ref="AB42:AD46"/>
    <mergeCell ref="B40:F40"/>
    <mergeCell ref="G40:K40"/>
    <mergeCell ref="L40:P40"/>
    <mergeCell ref="Q40:U40"/>
    <mergeCell ref="V40:Z40"/>
    <mergeCell ref="AA40:AE40"/>
    <mergeCell ref="B39:F39"/>
    <mergeCell ref="G39:K39"/>
    <mergeCell ref="L39:P39"/>
    <mergeCell ref="Q39:U39"/>
    <mergeCell ref="V39:Z39"/>
    <mergeCell ref="AA39:AE39"/>
    <mergeCell ref="C34:E38"/>
    <mergeCell ref="H34:J38"/>
    <mergeCell ref="M34:O38"/>
    <mergeCell ref="R34:T38"/>
    <mergeCell ref="W34:Y38"/>
    <mergeCell ref="AB34:AD38"/>
    <mergeCell ref="B32:F32"/>
    <mergeCell ref="G32:K32"/>
    <mergeCell ref="L32:P32"/>
    <mergeCell ref="Q32:U32"/>
    <mergeCell ref="V32:Z32"/>
    <mergeCell ref="AA32:AE32"/>
    <mergeCell ref="B31:F31"/>
    <mergeCell ref="G31:K31"/>
    <mergeCell ref="L31:P31"/>
    <mergeCell ref="Q31:U31"/>
    <mergeCell ref="V31:Z31"/>
    <mergeCell ref="AA31:AE31"/>
    <mergeCell ref="C26:E30"/>
    <mergeCell ref="H26:J30"/>
    <mergeCell ref="M26:O30"/>
    <mergeCell ref="R26:T30"/>
    <mergeCell ref="W26:Y30"/>
    <mergeCell ref="AB26:AD30"/>
    <mergeCell ref="B24:F24"/>
    <mergeCell ref="G24:K24"/>
    <mergeCell ref="L24:P24"/>
    <mergeCell ref="Q24:U24"/>
    <mergeCell ref="V24:Z24"/>
    <mergeCell ref="AA24:AE24"/>
    <mergeCell ref="B23:F23"/>
    <mergeCell ref="G23:K23"/>
    <mergeCell ref="L23:P23"/>
    <mergeCell ref="Q23:U23"/>
    <mergeCell ref="V23:Z23"/>
    <mergeCell ref="AA23:AE23"/>
    <mergeCell ref="C18:E22"/>
    <mergeCell ref="H18:J22"/>
    <mergeCell ref="M18:O22"/>
    <mergeCell ref="R18:T22"/>
    <mergeCell ref="W18:Y22"/>
    <mergeCell ref="AB18:AD22"/>
    <mergeCell ref="V16:Z16"/>
    <mergeCell ref="AA16:AE16"/>
    <mergeCell ref="B16:F16"/>
    <mergeCell ref="G16:K16"/>
    <mergeCell ref="L16:P16"/>
    <mergeCell ref="Q16:U16"/>
    <mergeCell ref="B15:F15"/>
    <mergeCell ref="G15:K15"/>
    <mergeCell ref="L15:P15"/>
    <mergeCell ref="Q15:U15"/>
    <mergeCell ref="V15:Z15"/>
    <mergeCell ref="AA15:AE15"/>
    <mergeCell ref="A1:AF1"/>
    <mergeCell ref="A2:AF2"/>
    <mergeCell ref="AH4:AH7"/>
    <mergeCell ref="N6:S8"/>
    <mergeCell ref="C10:E14"/>
    <mergeCell ref="H10:J14"/>
    <mergeCell ref="M10:O14"/>
    <mergeCell ref="R10:T14"/>
    <mergeCell ref="W10:Y14"/>
    <mergeCell ref="AB10:AD14"/>
  </mergeCells>
  <pageMargins left="0.39370078740157483" right="0.39370078740157483" top="0.39370078740157483" bottom="0.39370078740157483" header="0.31496062992125984" footer="0.31496062992125984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Spinner 1">
              <controlPr defaultSize="0" autoPict="0">
                <anchor moveWithCells="1" sizeWithCells="1">
                  <from>
                    <xdr:col>34</xdr:col>
                    <xdr:colOff>7620</xdr:colOff>
                    <xdr:row>2</xdr:row>
                    <xdr:rowOff>190500</xdr:rowOff>
                  </from>
                  <to>
                    <xdr:col>35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Y23"/>
  <sheetViews>
    <sheetView showRowColHeaders="0" workbookViewId="0">
      <selection activeCell="U5" sqref="U5:U6"/>
    </sheetView>
  </sheetViews>
  <sheetFormatPr defaultColWidth="0" defaultRowHeight="14.4" zeroHeight="1" x14ac:dyDescent="0.3"/>
  <cols>
    <col min="1" max="2" width="3" style="15" customWidth="1"/>
    <col min="3" max="3" width="4.33203125" style="15" customWidth="1"/>
    <col min="4" max="4" width="3.109375" style="15" customWidth="1"/>
    <col min="5" max="5" width="3" style="15" customWidth="1"/>
    <col min="6" max="14" width="11.88671875" style="15" customWidth="1"/>
    <col min="15" max="15" width="3" style="15" customWidth="1"/>
    <col min="16" max="16" width="3.109375" style="15" customWidth="1"/>
    <col min="17" max="17" width="4.33203125" style="15" customWidth="1"/>
    <col min="18" max="19" width="3" style="15" customWidth="1"/>
    <col min="20" max="20" width="5.44140625" style="15" customWidth="1"/>
    <col min="21" max="22" width="11.88671875" style="15" customWidth="1"/>
    <col min="23" max="23" width="5.44140625" style="15" customWidth="1"/>
    <col min="24" max="16384" width="9.109375" style="15" hidden="1"/>
  </cols>
  <sheetData>
    <row r="1" spans="2:25" ht="15" thickBot="1" x14ac:dyDescent="0.35">
      <c r="T1" s="321"/>
      <c r="U1" s="260"/>
      <c r="V1" s="260"/>
      <c r="W1" s="299"/>
    </row>
    <row r="2" spans="2:25" ht="15.6" thickTop="1" thickBot="1" x14ac:dyDescent="0.35">
      <c r="B2" s="262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4"/>
      <c r="T2" s="321"/>
      <c r="U2" s="260"/>
      <c r="V2" s="260"/>
      <c r="W2" s="260"/>
    </row>
    <row r="3" spans="2:25" ht="21" customHeight="1" thickTop="1" thickBot="1" x14ac:dyDescent="0.35">
      <c r="B3" s="265"/>
      <c r="C3" s="266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8"/>
      <c r="R3" s="269"/>
      <c r="T3" s="322"/>
      <c r="U3" s="291"/>
      <c r="V3" s="291"/>
      <c r="W3" s="291"/>
    </row>
    <row r="4" spans="2:25" ht="15" thickBot="1" x14ac:dyDescent="0.35">
      <c r="B4" s="265"/>
      <c r="C4" s="270"/>
      <c r="D4" s="271"/>
      <c r="E4" s="272"/>
      <c r="F4" s="273"/>
      <c r="G4" s="273"/>
      <c r="H4" s="273"/>
      <c r="I4" s="273"/>
      <c r="J4" s="273"/>
      <c r="K4" s="273"/>
      <c r="L4" s="273"/>
      <c r="M4" s="273"/>
      <c r="N4" s="273"/>
      <c r="O4" s="274"/>
      <c r="P4" s="271"/>
      <c r="Q4" s="275"/>
      <c r="R4" s="269"/>
      <c r="T4" s="321"/>
      <c r="U4" s="260"/>
      <c r="V4" s="260"/>
      <c r="W4" s="260"/>
    </row>
    <row r="5" spans="2:25" ht="15" thickBot="1" x14ac:dyDescent="0.35">
      <c r="B5" s="265"/>
      <c r="C5" s="270"/>
      <c r="D5" s="276"/>
      <c r="E5" s="277"/>
      <c r="F5" s="276"/>
      <c r="G5" s="276"/>
      <c r="H5" s="276"/>
      <c r="I5" s="276"/>
      <c r="J5" s="276"/>
      <c r="K5" s="276"/>
      <c r="L5" s="276"/>
      <c r="M5" s="276"/>
      <c r="N5" s="276"/>
      <c r="O5" s="278"/>
      <c r="P5" s="276"/>
      <c r="Q5" s="275"/>
      <c r="R5" s="269"/>
      <c r="T5" s="321"/>
      <c r="U5" s="579">
        <v>1</v>
      </c>
      <c r="V5" s="260"/>
      <c r="W5" s="260"/>
      <c r="Y5" s="15">
        <v>1</v>
      </c>
    </row>
    <row r="6" spans="2:25" ht="15" thickBot="1" x14ac:dyDescent="0.35">
      <c r="B6" s="265"/>
      <c r="C6" s="270"/>
      <c r="D6" s="279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80"/>
      <c r="Q6" s="275"/>
      <c r="R6" s="269"/>
      <c r="T6" s="321"/>
      <c r="U6" s="580"/>
      <c r="V6" s="260"/>
      <c r="W6" s="260"/>
    </row>
    <row r="7" spans="2:25" ht="14.25" customHeight="1" x14ac:dyDescent="0.3">
      <c r="B7" s="265"/>
      <c r="C7" s="270"/>
      <c r="D7" s="274"/>
      <c r="E7" s="276"/>
      <c r="F7" s="581" t="str">
        <f>MENU!E4</f>
        <v>SMPN 15 Tanjab Timur</v>
      </c>
      <c r="G7" s="581"/>
      <c r="H7" s="581"/>
      <c r="I7" s="581"/>
      <c r="J7" s="581"/>
      <c r="K7" s="581"/>
      <c r="L7" s="581"/>
      <c r="M7" s="581"/>
      <c r="N7" s="581"/>
      <c r="O7" s="276"/>
      <c r="P7" s="272"/>
      <c r="Q7" s="275"/>
      <c r="R7" s="269"/>
      <c r="T7" s="322"/>
      <c r="U7" s="292"/>
      <c r="V7" s="291"/>
      <c r="W7" s="291"/>
    </row>
    <row r="8" spans="2:25" ht="45" customHeight="1" x14ac:dyDescent="0.3">
      <c r="B8" s="265"/>
      <c r="C8" s="270"/>
      <c r="D8" s="274"/>
      <c r="E8" s="276"/>
      <c r="F8" s="581"/>
      <c r="G8" s="581"/>
      <c r="H8" s="581"/>
      <c r="I8" s="581"/>
      <c r="J8" s="581"/>
      <c r="K8" s="581"/>
      <c r="L8" s="581"/>
      <c r="M8" s="581"/>
      <c r="N8" s="581"/>
      <c r="O8" s="276"/>
      <c r="P8" s="272"/>
      <c r="Q8" s="275"/>
      <c r="R8" s="269"/>
      <c r="T8" s="321"/>
      <c r="U8" s="260"/>
      <c r="V8" s="260"/>
      <c r="W8" s="260"/>
    </row>
    <row r="9" spans="2:25" ht="22.8" x14ac:dyDescent="0.3">
      <c r="B9" s="265"/>
      <c r="C9" s="270"/>
      <c r="D9" s="274"/>
      <c r="E9" s="276"/>
      <c r="F9" s="577" t="str">
        <f>MENU!E6 &amp; " Desa/Kel. " &amp; MENU!E8</f>
        <v>Jl. Pendidikan RT.11 Desa/Kel. Pemusiran</v>
      </c>
      <c r="G9" s="577"/>
      <c r="H9" s="577"/>
      <c r="I9" s="577"/>
      <c r="J9" s="577"/>
      <c r="K9" s="577"/>
      <c r="L9" s="577"/>
      <c r="M9" s="577"/>
      <c r="N9" s="577"/>
      <c r="O9" s="276"/>
      <c r="P9" s="272"/>
      <c r="Q9" s="275"/>
      <c r="R9" s="269"/>
      <c r="T9" s="321"/>
      <c r="U9" s="293"/>
      <c r="V9" s="184"/>
      <c r="W9" s="294"/>
    </row>
    <row r="10" spans="2:25" ht="14.25" customHeight="1" x14ac:dyDescent="0.3">
      <c r="B10" s="265"/>
      <c r="C10" s="270"/>
      <c r="D10" s="274"/>
      <c r="E10" s="276"/>
      <c r="F10" s="281"/>
      <c r="G10" s="282"/>
      <c r="H10" s="282"/>
      <c r="I10" s="282"/>
      <c r="J10" s="282"/>
      <c r="K10" s="282"/>
      <c r="L10" s="282"/>
      <c r="M10" s="282"/>
      <c r="N10" s="282"/>
      <c r="O10" s="276"/>
      <c r="P10" s="272"/>
      <c r="Q10" s="275"/>
      <c r="R10" s="269"/>
      <c r="T10" s="321"/>
      <c r="U10" s="184"/>
      <c r="V10" s="184"/>
      <c r="W10" s="294"/>
    </row>
    <row r="11" spans="2:25" ht="45.6" x14ac:dyDescent="0.3">
      <c r="B11" s="265"/>
      <c r="C11" s="270"/>
      <c r="D11" s="274"/>
      <c r="E11" s="276"/>
      <c r="F11" s="581" t="str">
        <f>MENU!E14</f>
        <v>Penilaian Akhir Semester (PAS)</v>
      </c>
      <c r="G11" s="581"/>
      <c r="H11" s="581"/>
      <c r="I11" s="581"/>
      <c r="J11" s="581"/>
      <c r="K11" s="581"/>
      <c r="L11" s="581"/>
      <c r="M11" s="581"/>
      <c r="N11" s="581"/>
      <c r="O11" s="276"/>
      <c r="P11" s="272"/>
      <c r="Q11" s="275"/>
      <c r="R11" s="269"/>
      <c r="T11" s="322"/>
      <c r="U11" s="179"/>
      <c r="V11" s="179"/>
      <c r="W11" s="295"/>
    </row>
    <row r="12" spans="2:25" ht="40.5" customHeight="1" x14ac:dyDescent="0.3">
      <c r="B12" s="265"/>
      <c r="C12" s="270"/>
      <c r="D12" s="274"/>
      <c r="E12" s="276"/>
      <c r="F12" s="582" t="s">
        <v>202</v>
      </c>
      <c r="G12" s="582"/>
      <c r="H12" s="582"/>
      <c r="I12" s="582"/>
      <c r="J12" s="582"/>
      <c r="K12" s="582"/>
      <c r="L12" s="583" t="str">
        <f>"R" &amp; U5</f>
        <v>R1</v>
      </c>
      <c r="M12" s="583"/>
      <c r="N12" s="583"/>
      <c r="O12" s="276"/>
      <c r="P12" s="272"/>
      <c r="Q12" s="275"/>
      <c r="R12" s="269"/>
      <c r="T12" s="321"/>
      <c r="U12" s="184"/>
      <c r="V12" s="184"/>
      <c r="W12" s="294"/>
    </row>
    <row r="13" spans="2:25" ht="15" customHeight="1" x14ac:dyDescent="0.3">
      <c r="B13" s="265"/>
      <c r="C13" s="270"/>
      <c r="D13" s="274"/>
      <c r="E13" s="276"/>
      <c r="F13" s="582"/>
      <c r="G13" s="582"/>
      <c r="H13" s="582"/>
      <c r="I13" s="582"/>
      <c r="J13" s="582"/>
      <c r="K13" s="582"/>
      <c r="L13" s="583"/>
      <c r="M13" s="583"/>
      <c r="N13" s="583"/>
      <c r="O13" s="276"/>
      <c r="P13" s="272"/>
      <c r="Q13" s="275"/>
      <c r="R13" s="269"/>
      <c r="T13" s="321"/>
      <c r="U13" s="184"/>
      <c r="V13" s="184"/>
      <c r="W13" s="260"/>
    </row>
    <row r="14" spans="2:25" ht="15" customHeight="1" x14ac:dyDescent="0.3">
      <c r="B14" s="265"/>
      <c r="C14" s="270"/>
      <c r="D14" s="274"/>
      <c r="E14" s="276"/>
      <c r="F14" s="582"/>
      <c r="G14" s="582"/>
      <c r="H14" s="582"/>
      <c r="I14" s="582"/>
      <c r="J14" s="582"/>
      <c r="K14" s="582"/>
      <c r="L14" s="583"/>
      <c r="M14" s="583"/>
      <c r="N14" s="583"/>
      <c r="O14" s="276"/>
      <c r="P14" s="272"/>
      <c r="Q14" s="275"/>
      <c r="R14" s="269"/>
      <c r="T14" s="327"/>
      <c r="U14" s="323" t="s">
        <v>77</v>
      </c>
      <c r="V14" s="300">
        <v>1</v>
      </c>
      <c r="W14" s="296"/>
    </row>
    <row r="15" spans="2:25" ht="15.75" customHeight="1" x14ac:dyDescent="0.3">
      <c r="B15" s="265"/>
      <c r="C15" s="270"/>
      <c r="D15" s="274"/>
      <c r="E15" s="276"/>
      <c r="F15" s="582"/>
      <c r="G15" s="582"/>
      <c r="H15" s="582"/>
      <c r="I15" s="582"/>
      <c r="J15" s="582"/>
      <c r="K15" s="582"/>
      <c r="L15" s="583"/>
      <c r="M15" s="583"/>
      <c r="N15" s="583"/>
      <c r="O15" s="276"/>
      <c r="P15" s="272"/>
      <c r="Q15" s="275"/>
      <c r="R15" s="269"/>
      <c r="T15" s="328"/>
      <c r="U15" s="297"/>
      <c r="V15" s="297"/>
      <c r="W15" s="298"/>
    </row>
    <row r="16" spans="2:25" ht="82.5" customHeight="1" x14ac:dyDescent="0.3">
      <c r="B16" s="265"/>
      <c r="C16" s="270"/>
      <c r="D16" s="274"/>
      <c r="E16" s="276"/>
      <c r="F16" s="582"/>
      <c r="G16" s="582"/>
      <c r="H16" s="582"/>
      <c r="I16" s="582"/>
      <c r="J16" s="582"/>
      <c r="K16" s="582"/>
      <c r="L16" s="583"/>
      <c r="M16" s="583"/>
      <c r="N16" s="583"/>
      <c r="O16" s="276"/>
      <c r="P16" s="272"/>
      <c r="Q16" s="275"/>
      <c r="R16" s="269"/>
      <c r="T16" s="327"/>
      <c r="U16" s="185"/>
      <c r="V16" s="185"/>
      <c r="W16" s="299"/>
    </row>
    <row r="17" spans="2:23" ht="48" customHeight="1" x14ac:dyDescent="0.3">
      <c r="B17" s="265"/>
      <c r="C17" s="270"/>
      <c r="D17" s="274"/>
      <c r="E17" s="276"/>
      <c r="F17" s="578" t="str">
        <f>"Nomor : " &amp; VLOOKUP(L12,Data_Ruang,4,0)</f>
        <v>Nomor : 001 s.d 010</v>
      </c>
      <c r="G17" s="578"/>
      <c r="H17" s="578"/>
      <c r="I17" s="578"/>
      <c r="J17" s="578"/>
      <c r="K17" s="578"/>
      <c r="L17" s="578"/>
      <c r="M17" s="578"/>
      <c r="N17" s="578"/>
      <c r="O17" s="276"/>
      <c r="P17" s="272"/>
      <c r="Q17" s="275"/>
      <c r="R17" s="269"/>
      <c r="T17" s="321"/>
      <c r="U17" s="260"/>
      <c r="V17" s="260"/>
      <c r="W17" s="260"/>
    </row>
    <row r="18" spans="2:23" ht="15.75" customHeight="1" thickBot="1" x14ac:dyDescent="0.35">
      <c r="B18" s="265"/>
      <c r="C18" s="270"/>
      <c r="D18" s="274"/>
      <c r="E18" s="276"/>
      <c r="F18" s="283"/>
      <c r="G18" s="283"/>
      <c r="H18" s="283"/>
      <c r="I18" s="283"/>
      <c r="J18" s="283"/>
      <c r="K18" s="283"/>
      <c r="L18" s="283"/>
      <c r="M18" s="283"/>
      <c r="N18" s="283"/>
      <c r="O18" s="276"/>
      <c r="P18" s="272"/>
      <c r="Q18" s="275"/>
      <c r="R18" s="269"/>
      <c r="T18" s="321"/>
      <c r="U18" s="260"/>
      <c r="V18" s="260"/>
      <c r="W18" s="260"/>
    </row>
    <row r="19" spans="2:23" ht="15" thickBot="1" x14ac:dyDescent="0.35">
      <c r="B19" s="265"/>
      <c r="C19" s="270"/>
      <c r="D19" s="273"/>
      <c r="E19" s="280"/>
      <c r="F19" s="276"/>
      <c r="G19" s="276"/>
      <c r="H19" s="276"/>
      <c r="I19" s="276"/>
      <c r="J19" s="276"/>
      <c r="K19" s="276"/>
      <c r="L19" s="276"/>
      <c r="M19" s="276"/>
      <c r="N19" s="276"/>
      <c r="O19" s="279"/>
      <c r="P19" s="273"/>
      <c r="Q19" s="275"/>
      <c r="R19" s="269"/>
      <c r="T19" s="321"/>
      <c r="U19" s="260"/>
      <c r="V19" s="260"/>
      <c r="W19" s="260"/>
    </row>
    <row r="20" spans="2:23" ht="15" thickBot="1" x14ac:dyDescent="0.35">
      <c r="B20" s="265"/>
      <c r="C20" s="270"/>
      <c r="D20" s="271"/>
      <c r="E20" s="272"/>
      <c r="F20" s="284"/>
      <c r="G20" s="284"/>
      <c r="H20" s="284"/>
      <c r="I20" s="284"/>
      <c r="J20" s="284"/>
      <c r="K20" s="284"/>
      <c r="L20" s="284"/>
      <c r="M20" s="284"/>
      <c r="N20" s="284"/>
      <c r="O20" s="274"/>
      <c r="P20" s="271"/>
      <c r="Q20" s="275"/>
      <c r="R20" s="269"/>
      <c r="T20" s="321"/>
      <c r="U20" s="260"/>
      <c r="V20" s="260"/>
      <c r="W20" s="260"/>
    </row>
    <row r="21" spans="2:23" ht="22.5" customHeight="1" thickBot="1" x14ac:dyDescent="0.35">
      <c r="B21" s="265"/>
      <c r="C21" s="285"/>
      <c r="D21" s="286"/>
      <c r="E21" s="286"/>
      <c r="F21" s="286"/>
      <c r="G21" s="286"/>
      <c r="H21" s="286"/>
      <c r="I21" s="286"/>
      <c r="J21" s="286"/>
      <c r="K21" s="286"/>
      <c r="L21" s="286"/>
      <c r="M21" s="286"/>
      <c r="N21" s="286"/>
      <c r="O21" s="286"/>
      <c r="P21" s="286"/>
      <c r="Q21" s="287"/>
      <c r="R21" s="269"/>
      <c r="T21" s="321"/>
      <c r="U21" s="260"/>
      <c r="V21" s="260"/>
      <c r="W21" s="260"/>
    </row>
    <row r="22" spans="2:23" ht="15.6" thickTop="1" thickBot="1" x14ac:dyDescent="0.35">
      <c r="B22" s="288"/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90"/>
      <c r="T22" s="321"/>
      <c r="U22" s="260"/>
      <c r="V22" s="260"/>
      <c r="W22" s="260"/>
    </row>
    <row r="23" spans="2:23" ht="15" thickTop="1" x14ac:dyDescent="0.3">
      <c r="T23" s="321"/>
      <c r="U23" s="260"/>
      <c r="V23" s="260"/>
      <c r="W23" s="260"/>
    </row>
  </sheetData>
  <sheetProtection algorithmName="SHA-512" hashValue="wpCOCvRODVeXOXyNT483t1WH6AX6nr+WxGjUgxhwTYCLBpfbvad28JNRasEvWIeIx9qGL/NSx3ux452CTDUnng==" saltValue="1dWTD6ZZ058Ej75VjhIkdQ==" spinCount="100000" sheet="1" objects="1" scenarios="1" selectLockedCells="1"/>
  <mergeCells count="7">
    <mergeCell ref="F9:N9"/>
    <mergeCell ref="F17:N17"/>
    <mergeCell ref="U5:U6"/>
    <mergeCell ref="F7:N8"/>
    <mergeCell ref="F12:K16"/>
    <mergeCell ref="L12:N16"/>
    <mergeCell ref="F11:N11"/>
  </mergeCells>
  <dataValidations count="1">
    <dataValidation type="whole" operator="greaterThan" allowBlank="1" showInputMessage="1" showErrorMessage="1" sqref="V14">
      <formula1>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Spinner 1">
              <controlPr locked="0" defaultSize="0" autoPict="0">
                <anchor moveWithCells="1" sizeWithCells="1">
                  <from>
                    <xdr:col>21</xdr:col>
                    <xdr:colOff>7620</xdr:colOff>
                    <xdr:row>4</xdr:row>
                    <xdr:rowOff>0</xdr:rowOff>
                  </from>
                  <to>
                    <xdr:col>22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pageSetUpPr fitToPage="1"/>
  </sheetPr>
  <dimension ref="A1:P66"/>
  <sheetViews>
    <sheetView showRowColHeaders="0" workbookViewId="0">
      <selection activeCell="H5" sqref="H5:H6"/>
    </sheetView>
  </sheetViews>
  <sheetFormatPr defaultColWidth="0" defaultRowHeight="14.4" zeroHeight="1" x14ac:dyDescent="0.3"/>
  <cols>
    <col min="1" max="1" width="6" customWidth="1"/>
    <col min="2" max="2" width="17.6640625" customWidth="1"/>
    <col min="3" max="3" width="30.88671875" customWidth="1"/>
    <col min="4" max="4" width="9.5546875" customWidth="1"/>
    <col min="5" max="6" width="15.6640625" customWidth="1"/>
    <col min="7" max="10" width="9.109375" customWidth="1"/>
    <col min="11" max="11" width="0" hidden="1" customWidth="1"/>
    <col min="12" max="16384" width="9.109375" hidden="1"/>
  </cols>
  <sheetData>
    <row r="1" spans="1:16" ht="15" customHeight="1" x14ac:dyDescent="0.3">
      <c r="A1" s="507" t="s">
        <v>204</v>
      </c>
      <c r="B1" s="507"/>
      <c r="C1" s="507"/>
      <c r="D1" s="507"/>
      <c r="E1" s="507"/>
      <c r="F1" s="507"/>
      <c r="G1" s="318"/>
      <c r="H1" s="319"/>
      <c r="I1" s="319"/>
      <c r="J1" s="320"/>
    </row>
    <row r="2" spans="1:16" ht="15" customHeight="1" x14ac:dyDescent="0.3">
      <c r="A2" s="588" t="str">
        <f>MENU!E14</f>
        <v>Penilaian Akhir Semester (PAS)</v>
      </c>
      <c r="B2" s="588"/>
      <c r="C2" s="588"/>
      <c r="D2" s="588"/>
      <c r="E2" s="588"/>
      <c r="F2" s="588"/>
      <c r="G2" s="321"/>
      <c r="H2" s="260"/>
      <c r="I2" s="260"/>
      <c r="J2" s="294"/>
    </row>
    <row r="3" spans="1:16" ht="15" customHeight="1" x14ac:dyDescent="0.3">
      <c r="A3" s="588" t="str">
        <f>MENU!E4</f>
        <v>SMPN 15 Tanjab Timur</v>
      </c>
      <c r="B3" s="588"/>
      <c r="C3" s="588"/>
      <c r="D3" s="588"/>
      <c r="E3" s="588"/>
      <c r="F3" s="588"/>
      <c r="G3" s="322"/>
      <c r="H3" s="291"/>
      <c r="I3" s="291"/>
      <c r="J3" s="295"/>
    </row>
    <row r="4" spans="1:16" ht="15" customHeight="1" thickBot="1" x14ac:dyDescent="0.35">
      <c r="A4" s="589" t="str">
        <f>"Tahun Pelajaran " &amp; MENU!E16</f>
        <v>Tahun Pelajaran 2024/2025</v>
      </c>
      <c r="B4" s="589"/>
      <c r="C4" s="589"/>
      <c r="D4" s="589"/>
      <c r="E4" s="589"/>
      <c r="F4" s="589"/>
      <c r="G4" s="318"/>
      <c r="H4" s="260"/>
      <c r="I4" s="260"/>
      <c r="J4" s="294"/>
    </row>
    <row r="5" spans="1:16" ht="15" customHeight="1" x14ac:dyDescent="0.3">
      <c r="A5" s="15"/>
      <c r="B5" s="15"/>
      <c r="C5" s="15"/>
      <c r="D5" s="15"/>
      <c r="E5" s="590" t="s">
        <v>202</v>
      </c>
      <c r="F5" s="591" t="str">
        <f>"R" &amp; H5</f>
        <v>R1</v>
      </c>
      <c r="G5" s="321"/>
      <c r="H5" s="579">
        <v>1</v>
      </c>
      <c r="I5" s="260"/>
      <c r="J5" s="294"/>
      <c r="P5">
        <v>3</v>
      </c>
    </row>
    <row r="6" spans="1:16" ht="15" customHeight="1" thickBot="1" x14ac:dyDescent="0.35">
      <c r="A6" s="15"/>
      <c r="B6" s="303" t="s">
        <v>208</v>
      </c>
      <c r="C6" s="303" t="s">
        <v>328</v>
      </c>
      <c r="D6" s="15"/>
      <c r="E6" s="590"/>
      <c r="F6" s="591"/>
      <c r="G6" s="321"/>
      <c r="H6" s="580"/>
      <c r="I6" s="260"/>
      <c r="J6" s="294"/>
    </row>
    <row r="7" spans="1:16" ht="24.9" customHeight="1" thickBot="1" x14ac:dyDescent="0.35">
      <c r="A7" s="15"/>
      <c r="B7" s="385" t="s">
        <v>326</v>
      </c>
      <c r="C7" s="385" t="s">
        <v>327</v>
      </c>
      <c r="D7" s="15"/>
      <c r="E7" s="15"/>
      <c r="F7" s="15"/>
      <c r="G7" s="322"/>
      <c r="H7" s="292"/>
      <c r="I7" s="291"/>
      <c r="J7" s="295"/>
    </row>
    <row r="8" spans="1:16" ht="27.75" customHeight="1" thickBot="1" x14ac:dyDescent="0.35">
      <c r="A8" s="304" t="s">
        <v>42</v>
      </c>
      <c r="B8" s="305" t="s">
        <v>205</v>
      </c>
      <c r="C8" s="305" t="s">
        <v>206</v>
      </c>
      <c r="D8" s="305" t="s">
        <v>13</v>
      </c>
      <c r="E8" s="584" t="s">
        <v>207</v>
      </c>
      <c r="F8" s="585"/>
      <c r="G8" s="260"/>
      <c r="H8" s="260"/>
      <c r="I8" s="260"/>
      <c r="J8" s="294"/>
    </row>
    <row r="9" spans="1:16" ht="27.75" customHeight="1" thickTop="1" x14ac:dyDescent="0.3">
      <c r="A9" s="306">
        <f>IF(VLOOKUP(DPR!J5,Tabel_P_Ruang,4*$H$5-2,0)&lt;&gt;0,VLOOKUP(DPR!J5,Tabel_P_Ruang,4*$H$5-2,0),"")</f>
        <v>1</v>
      </c>
      <c r="B9" s="324" t="str">
        <f>IF(VLOOKUP(DPR!J5,Tabel_P_Ruang,4*$H$5-1,0)&lt;&gt;0,VLOOKUP(DPR!J5,Tabel_P_Ruang,4*$H$5-1,0),"")</f>
        <v>20</v>
      </c>
      <c r="C9" s="307" t="str">
        <f>IF(VLOOKUP(DPR!J5,Tabel_P_Ruang,4*$H$5,0)&lt;&gt;0,VLOOKUP(DPR!J5,Tabel_P_Ruang,4*$H$5,0),"")</f>
        <v>KHAIRUL SALEH</v>
      </c>
      <c r="D9" s="324" t="str">
        <f>IF(VLOOKUP(DPR!J5,Tabel_P_Ruang,4*$H$5+1,0)&lt;&gt;0,VLOOKUP(DPR!J5,Tabel_P_Ruang,4*$H$5+1,0),"")</f>
        <v>8</v>
      </c>
      <c r="E9" s="312">
        <f>A9</f>
        <v>1</v>
      </c>
      <c r="F9" s="315"/>
      <c r="G9" s="260"/>
      <c r="H9" s="293"/>
      <c r="I9" s="184"/>
      <c r="J9" s="294"/>
      <c r="K9" s="302"/>
    </row>
    <row r="10" spans="1:16" ht="27.75" customHeight="1" x14ac:dyDescent="0.3">
      <c r="A10" s="308">
        <f>IF(VLOOKUP(DPR!J6,Tabel_P_Ruang,4*$H$5-2,0)&lt;&gt;0,VLOOKUP(DPR!J6,Tabel_P_Ruang,4*$H$5-2,0),"")</f>
        <v>2</v>
      </c>
      <c r="B10" s="325" t="str">
        <f>IF(VLOOKUP(DPR!J6,Tabel_P_Ruang,4*$H$5-1,0)&lt;&gt;0,VLOOKUP(DPR!J6,Tabel_P_Ruang,4*$H$5-1,0),"")</f>
        <v>10</v>
      </c>
      <c r="C10" s="309" t="str">
        <f>IF(VLOOKUP(DPR!J6,Tabel_P_Ruang,4*$H$5,0)&lt;&gt;0,VLOOKUP(DPR!J6,Tabel_P_Ruang,4*$H$5,0),"")</f>
        <v>RIFKA AQILAH ZAHRA</v>
      </c>
      <c r="D10" s="325" t="str">
        <f>IF(VLOOKUP(DPR!J6,Tabel_P_Ruang,4*$H$5+1,0)&lt;&gt;0,VLOOKUP(DPR!J6,Tabel_P_Ruang,4*$H$5+1,0),"")</f>
        <v>7</v>
      </c>
      <c r="E10" s="313"/>
      <c r="F10" s="316">
        <f>A10</f>
        <v>2</v>
      </c>
      <c r="G10" s="260"/>
      <c r="H10" s="184"/>
      <c r="I10" s="184"/>
      <c r="J10" s="294"/>
      <c r="K10" s="302"/>
    </row>
    <row r="11" spans="1:16" ht="27.75" customHeight="1" x14ac:dyDescent="0.3">
      <c r="A11" s="308">
        <f>IF(VLOOKUP(DPR!J7,Tabel_P_Ruang,4*$H$5-2,0)&lt;&gt;0,VLOOKUP(DPR!J7,Tabel_P_Ruang,4*$H$5-2,0),"")</f>
        <v>3</v>
      </c>
      <c r="B11" s="325" t="str">
        <f>IF(VLOOKUP(DPR!J7,Tabel_P_Ruang,4*$H$5-1,0)&lt;&gt;0,VLOOKUP(DPR!J7,Tabel_P_Ruang,4*$H$5-1,0),"")</f>
        <v>21</v>
      </c>
      <c r="C11" s="309" t="str">
        <f>IF(VLOOKUP(DPR!J7,Tabel_P_Ruang,4*$H$5,0)&lt;&gt;0,VLOOKUP(DPR!J7,Tabel_P_Ruang,4*$H$5,0),"")</f>
        <v>M. ALBI FACHRIAN</v>
      </c>
      <c r="D11" s="325" t="str">
        <f>IF(VLOOKUP(DPR!J7,Tabel_P_Ruang,4*$H$5+1,0)&lt;&gt;0,VLOOKUP(DPR!J7,Tabel_P_Ruang,4*$H$5+1,0),"")</f>
        <v>8</v>
      </c>
      <c r="E11" s="313">
        <f>A11</f>
        <v>3</v>
      </c>
      <c r="F11" s="316"/>
      <c r="G11" s="291"/>
      <c r="H11" s="179"/>
      <c r="I11" s="179"/>
      <c r="J11" s="295"/>
      <c r="K11" s="302"/>
    </row>
    <row r="12" spans="1:16" ht="27.75" customHeight="1" x14ac:dyDescent="0.3">
      <c r="A12" s="308">
        <f>IF(VLOOKUP(DPR!J8,Tabel_P_Ruang,4*$H$5-2,0)&lt;&gt;0,VLOOKUP(DPR!J8,Tabel_P_Ruang,4*$H$5-2,0),"")</f>
        <v>4</v>
      </c>
      <c r="B12" s="325" t="str">
        <f>IF(VLOOKUP(DPR!J8,Tabel_P_Ruang,4*$H$5-1,0)&lt;&gt;0,VLOOKUP(DPR!J8,Tabel_P_Ruang,4*$H$5-1,0),"")</f>
        <v>6</v>
      </c>
      <c r="C12" s="309" t="str">
        <f>IF(VLOOKUP(DPR!J8,Tabel_P_Ruang,4*$H$5,0)&lt;&gt;0,VLOOKUP(DPR!J8,Tabel_P_Ruang,4*$H$5,0),"")</f>
        <v>DZAKI RAMADHAN</v>
      </c>
      <c r="D12" s="325" t="str">
        <f>IF(VLOOKUP(DPR!J8,Tabel_P_Ruang,4*$H$5+1,0)&lt;&gt;0,VLOOKUP(DPR!J8,Tabel_P_Ruang,4*$H$5+1,0),"")</f>
        <v>7</v>
      </c>
      <c r="E12" s="313"/>
      <c r="F12" s="316">
        <f t="shared" ref="F12:F26" si="0">A12</f>
        <v>4</v>
      </c>
      <c r="G12" s="260"/>
      <c r="H12" s="184"/>
      <c r="I12" s="184"/>
      <c r="J12" s="294"/>
      <c r="K12" s="302"/>
    </row>
    <row r="13" spans="1:16" ht="27.75" customHeight="1" x14ac:dyDescent="0.3">
      <c r="A13" s="308">
        <f>IF(VLOOKUP(DPR!J9,Tabel_P_Ruang,4*$H$5-2,0)&lt;&gt;0,VLOOKUP(DPR!J9,Tabel_P_Ruang,4*$H$5-2,0),"")</f>
        <v>5</v>
      </c>
      <c r="B13" s="325" t="str">
        <f>IF(VLOOKUP(DPR!J9,Tabel_P_Ruang,4*$H$5-1,0)&lt;&gt;0,VLOOKUP(DPR!J9,Tabel_P_Ruang,4*$H$5-1,0),"")</f>
        <v>22</v>
      </c>
      <c r="C13" s="309" t="str">
        <f>IF(VLOOKUP(DPR!J9,Tabel_P_Ruang,4*$H$5,0)&lt;&gt;0,VLOOKUP(DPR!J9,Tabel_P_Ruang,4*$H$5,0),"")</f>
        <v>M. FAQIH AL-GHIFARI</v>
      </c>
      <c r="D13" s="325" t="str">
        <f>IF(VLOOKUP(DPR!J9,Tabel_P_Ruang,4*$H$5+1,0)&lt;&gt;0,VLOOKUP(DPR!J9,Tabel_P_Ruang,4*$H$5+1,0),"")</f>
        <v>8</v>
      </c>
      <c r="E13" s="313">
        <f>A13</f>
        <v>5</v>
      </c>
      <c r="F13" s="316"/>
      <c r="G13" s="260"/>
      <c r="H13" s="184"/>
      <c r="I13" s="184"/>
      <c r="J13" s="294"/>
      <c r="K13" s="302"/>
    </row>
    <row r="14" spans="1:16" ht="27.75" customHeight="1" x14ac:dyDescent="0.3">
      <c r="A14" s="308">
        <f>IF(VLOOKUP(DPR!J10,Tabel_P_Ruang,4*$H$5-2,0)&lt;&gt;0,VLOOKUP(DPR!J10,Tabel_P_Ruang,4*$H$5-2,0),"")</f>
        <v>6</v>
      </c>
      <c r="B14" s="325" t="str">
        <f>IF(VLOOKUP(DPR!J10,Tabel_P_Ruang,4*$H$5-1,0)&lt;&gt;0,VLOOKUP(DPR!J10,Tabel_P_Ruang,4*$H$5-1,0),"")</f>
        <v>12</v>
      </c>
      <c r="C14" s="309" t="str">
        <f>IF(VLOOKUP(DPR!J10,Tabel_P_Ruang,4*$H$5,0)&lt;&gt;0,VLOOKUP(DPR!J10,Tabel_P_Ruang,4*$H$5,0),"")</f>
        <v>YOZY ALIFATUN NISA</v>
      </c>
      <c r="D14" s="325" t="str">
        <f>IF(VLOOKUP(DPR!J10,Tabel_P_Ruang,4*$H$5+1,0)&lt;&gt;0,VLOOKUP(DPR!J10,Tabel_P_Ruang,4*$H$5+1,0),"")</f>
        <v>7</v>
      </c>
      <c r="E14" s="313"/>
      <c r="F14" s="316">
        <f t="shared" si="0"/>
        <v>6</v>
      </c>
      <c r="G14" s="299"/>
      <c r="H14" s="323" t="s">
        <v>77</v>
      </c>
      <c r="I14" s="300">
        <v>1</v>
      </c>
      <c r="J14" s="296"/>
      <c r="K14" s="302"/>
    </row>
    <row r="15" spans="1:16" ht="27.75" customHeight="1" x14ac:dyDescent="0.3">
      <c r="A15" s="308">
        <f>IF(VLOOKUP(DPR!J11,Tabel_P_Ruang,4*$H$5-2,0)&lt;&gt;0,VLOOKUP(DPR!J11,Tabel_P_Ruang,4*$H$5-2,0),"")</f>
        <v>7</v>
      </c>
      <c r="B15" s="325" t="str">
        <f>IF(VLOOKUP(DPR!J11,Tabel_P_Ruang,4*$H$5-1,0)&lt;&gt;0,VLOOKUP(DPR!J11,Tabel_P_Ruang,4*$H$5-1,0),"")</f>
        <v>28</v>
      </c>
      <c r="C15" s="309" t="str">
        <f>IF(VLOOKUP(DPR!J11,Tabel_P_Ruang,4*$H$5,0)&lt;&gt;0,VLOOKUP(DPR!J11,Tabel_P_Ruang,4*$H$5,0),"")</f>
        <v>Saskia Putri Nadilla</v>
      </c>
      <c r="D15" s="325">
        <f>IF(VLOOKUP(DPR!J11,Tabel_P_Ruang,4*$H$5+1,0)&lt;&gt;0,VLOOKUP(DPR!J11,Tabel_P_Ruang,4*$H$5+1,0),"")</f>
        <v>8</v>
      </c>
      <c r="E15" s="313">
        <f>A15</f>
        <v>7</v>
      </c>
      <c r="F15" s="316"/>
      <c r="G15" s="301"/>
      <c r="H15" s="297"/>
      <c r="I15" s="297"/>
      <c r="J15" s="298"/>
      <c r="K15" s="302"/>
    </row>
    <row r="16" spans="1:16" ht="27.75" customHeight="1" x14ac:dyDescent="0.3">
      <c r="A16" s="308">
        <f>IF(VLOOKUP(DPR!J12,Tabel_P_Ruang,4*$H$5-2,0)&lt;&gt;0,VLOOKUP(DPR!J12,Tabel_P_Ruang,4*$H$5-2,0),"")</f>
        <v>8</v>
      </c>
      <c r="B16" s="325" t="str">
        <f>IF(VLOOKUP(DPR!J12,Tabel_P_Ruang,4*$H$5-1,0)&lt;&gt;0,VLOOKUP(DPR!J12,Tabel_P_Ruang,4*$H$5-1,0),"")</f>
        <v>3</v>
      </c>
      <c r="C16" s="309" t="str">
        <f>IF(VLOOKUP(DPR!J12,Tabel_P_Ruang,4*$H$5,0)&lt;&gt;0,VLOOKUP(DPR!J12,Tabel_P_Ruang,4*$H$5,0),"")</f>
        <v>ARZA ADELIA</v>
      </c>
      <c r="D16" s="325" t="str">
        <f>IF(VLOOKUP(DPR!J12,Tabel_P_Ruang,4*$H$5+1,0)&lt;&gt;0,VLOOKUP(DPR!J12,Tabel_P_Ruang,4*$H$5+1,0),"")</f>
        <v>7</v>
      </c>
      <c r="E16" s="313"/>
      <c r="F16" s="316">
        <f t="shared" si="0"/>
        <v>8</v>
      </c>
      <c r="G16" s="260"/>
      <c r="H16" s="260"/>
      <c r="I16" s="260"/>
      <c r="J16" s="294"/>
    </row>
    <row r="17" spans="1:10" ht="27.75" customHeight="1" x14ac:dyDescent="0.3">
      <c r="A17" s="308">
        <f>IF(VLOOKUP(DPR!J13,Tabel_P_Ruang,4*$H$5-2,0)&lt;&gt;0,VLOOKUP(DPR!J13,Tabel_P_Ruang,4*$H$5-2,0),"")</f>
        <v>9</v>
      </c>
      <c r="B17" s="325" t="str">
        <f>IF(VLOOKUP(DPR!J13,Tabel_P_Ruang,4*$H$5-1,0)&lt;&gt;0,VLOOKUP(DPR!J13,Tabel_P_Ruang,4*$H$5-1,0),"")</f>
        <v>19</v>
      </c>
      <c r="C17" s="309" t="str">
        <f>IF(VLOOKUP(DPR!J13,Tabel_P_Ruang,4*$H$5,0)&lt;&gt;0,VLOOKUP(DPR!J13,Tabel_P_Ruang,4*$H$5,0),"")</f>
        <v>JIRA SALZABILAH</v>
      </c>
      <c r="D17" s="325" t="str">
        <f>IF(VLOOKUP(DPR!J13,Tabel_P_Ruang,4*$H$5+1,0)&lt;&gt;0,VLOOKUP(DPR!J13,Tabel_P_Ruang,4*$H$5+1,0),"")</f>
        <v>8</v>
      </c>
      <c r="E17" s="313">
        <f>A17</f>
        <v>9</v>
      </c>
      <c r="F17" s="316"/>
      <c r="G17" s="260"/>
      <c r="H17" s="260"/>
      <c r="I17" s="260"/>
      <c r="J17" s="294"/>
    </row>
    <row r="18" spans="1:10" ht="27.75" customHeight="1" x14ac:dyDescent="0.3">
      <c r="A18" s="308">
        <f>IF(VLOOKUP(DPR!J14,Tabel_P_Ruang,4*$H$5-2,0)&lt;&gt;0,VLOOKUP(DPR!J14,Tabel_P_Ruang,4*$H$5-2,0),"")</f>
        <v>10</v>
      </c>
      <c r="B18" s="325" t="str">
        <f>IF(VLOOKUP(DPR!J14,Tabel_P_Ruang,4*$H$5-1,0)&lt;&gt;0,VLOOKUP(DPR!J14,Tabel_P_Ruang,4*$H$5-1,0),"")</f>
        <v>29</v>
      </c>
      <c r="C18" s="309" t="str">
        <f>IF(VLOOKUP(DPR!J14,Tabel_P_Ruang,4*$H$5,0)&lt;&gt;0,VLOOKUP(DPR!J14,Tabel_P_Ruang,4*$H$5,0),"")</f>
        <v>SURYANI</v>
      </c>
      <c r="D18" s="325">
        <f>IF(VLOOKUP(DPR!J14,Tabel_P_Ruang,4*$H$5+1,0)&lt;&gt;0,VLOOKUP(DPR!J14,Tabel_P_Ruang,4*$H$5+1,0),"")</f>
        <v>8</v>
      </c>
      <c r="E18" s="313"/>
      <c r="F18" s="316">
        <f t="shared" si="0"/>
        <v>10</v>
      </c>
      <c r="G18" s="260"/>
      <c r="H18" s="260"/>
      <c r="I18" s="260"/>
      <c r="J18" s="294"/>
    </row>
    <row r="19" spans="1:10" ht="27.75" customHeight="1" x14ac:dyDescent="0.3">
      <c r="A19" s="308" t="str">
        <f>IF(VLOOKUP(DPR!J15,Tabel_P_Ruang,4*$H$5-2,0)&lt;&gt;0,VLOOKUP(DPR!J15,Tabel_P_Ruang,4*$H$5-2,0),"")</f>
        <v/>
      </c>
      <c r="B19" s="325" t="str">
        <f>IF(VLOOKUP(DPR!J15,Tabel_P_Ruang,4*$H$5-1,0)&lt;&gt;0,VLOOKUP(DPR!J15,Tabel_P_Ruang,4*$H$5-1,0),"")</f>
        <v/>
      </c>
      <c r="C19" s="309" t="str">
        <f>IF(VLOOKUP(DPR!J15,Tabel_P_Ruang,4*$H$5,0)&lt;&gt;0,VLOOKUP(DPR!J15,Tabel_P_Ruang,4*$H$5,0),"")</f>
        <v/>
      </c>
      <c r="D19" s="325" t="str">
        <f>IF(VLOOKUP(DPR!J15,Tabel_P_Ruang,4*$H$5+1,0)&lt;&gt;0,VLOOKUP(DPR!J15,Tabel_P_Ruang,4*$H$5+1,0),"")</f>
        <v/>
      </c>
      <c r="E19" s="313" t="str">
        <f>A19</f>
        <v/>
      </c>
      <c r="F19" s="316"/>
      <c r="G19" s="260"/>
      <c r="H19" s="260"/>
      <c r="I19" s="260"/>
      <c r="J19" s="294"/>
    </row>
    <row r="20" spans="1:10" ht="27.75" customHeight="1" x14ac:dyDescent="0.3">
      <c r="A20" s="308" t="str">
        <f>IF(VLOOKUP(DPR!J16,Tabel_P_Ruang,4*$H$5-2,0)&lt;&gt;0,VLOOKUP(DPR!J16,Tabel_P_Ruang,4*$H$5-2,0),"")</f>
        <v/>
      </c>
      <c r="B20" s="325" t="str">
        <f>IF(VLOOKUP(DPR!J16,Tabel_P_Ruang,4*$H$5-1,0)&lt;&gt;0,VLOOKUP(DPR!J16,Tabel_P_Ruang,4*$H$5-1,0),"")</f>
        <v/>
      </c>
      <c r="C20" s="309" t="str">
        <f>IF(VLOOKUP(DPR!J16,Tabel_P_Ruang,4*$H$5,0)&lt;&gt;0,VLOOKUP(DPR!J16,Tabel_P_Ruang,4*$H$5,0),"")</f>
        <v/>
      </c>
      <c r="D20" s="325" t="str">
        <f>IF(VLOOKUP(DPR!J16,Tabel_P_Ruang,4*$H$5+1,0)&lt;&gt;0,VLOOKUP(DPR!J16,Tabel_P_Ruang,4*$H$5+1,0),"")</f>
        <v/>
      </c>
      <c r="E20" s="313"/>
      <c r="F20" s="316" t="str">
        <f t="shared" si="0"/>
        <v/>
      </c>
      <c r="G20" s="260"/>
      <c r="H20" s="260"/>
      <c r="I20" s="260"/>
      <c r="J20" s="294"/>
    </row>
    <row r="21" spans="1:10" ht="27.75" customHeight="1" x14ac:dyDescent="0.3">
      <c r="A21" s="308" t="str">
        <f>IF(VLOOKUP(DPR!J17,Tabel_P_Ruang,4*$H$5-2,0)&lt;&gt;0,VLOOKUP(DPR!J17,Tabel_P_Ruang,4*$H$5-2,0),"")</f>
        <v/>
      </c>
      <c r="B21" s="325" t="str">
        <f>IF(VLOOKUP(DPR!J17,Tabel_P_Ruang,4*$H$5-1,0)&lt;&gt;0,VLOOKUP(DPR!J17,Tabel_P_Ruang,4*$H$5-1,0),"")</f>
        <v/>
      </c>
      <c r="C21" s="309" t="str">
        <f>IF(VLOOKUP(DPR!J17,Tabel_P_Ruang,4*$H$5,0)&lt;&gt;0,VLOOKUP(DPR!J17,Tabel_P_Ruang,4*$H$5,0),"")</f>
        <v/>
      </c>
      <c r="D21" s="325" t="str">
        <f>IF(VLOOKUP(DPR!J17,Tabel_P_Ruang,4*$H$5+1,0)&lt;&gt;0,VLOOKUP(DPR!J17,Tabel_P_Ruang,4*$H$5+1,0),"")</f>
        <v/>
      </c>
      <c r="E21" s="313" t="str">
        <f>A21</f>
        <v/>
      </c>
      <c r="F21" s="316"/>
      <c r="G21" s="260"/>
      <c r="H21" s="260"/>
      <c r="I21" s="260"/>
      <c r="J21" s="294"/>
    </row>
    <row r="22" spans="1:10" ht="27.75" customHeight="1" x14ac:dyDescent="0.3">
      <c r="A22" s="308" t="str">
        <f>IF(VLOOKUP(DPR!J18,Tabel_P_Ruang,4*$H$5-2,0)&lt;&gt;0,VLOOKUP(DPR!J18,Tabel_P_Ruang,4*$H$5-2,0),"")</f>
        <v/>
      </c>
      <c r="B22" s="325" t="str">
        <f>IF(VLOOKUP(DPR!J18,Tabel_P_Ruang,4*$H$5-1,0)&lt;&gt;0,VLOOKUP(DPR!J18,Tabel_P_Ruang,4*$H$5-1,0),"")</f>
        <v/>
      </c>
      <c r="C22" s="309" t="str">
        <f>IF(VLOOKUP(DPR!J18,Tabel_P_Ruang,4*$H$5,0)&lt;&gt;0,VLOOKUP(DPR!J18,Tabel_P_Ruang,4*$H$5,0),"")</f>
        <v/>
      </c>
      <c r="D22" s="325" t="str">
        <f>IF(VLOOKUP(DPR!J18,Tabel_P_Ruang,4*$H$5+1,0)&lt;&gt;0,VLOOKUP(DPR!J18,Tabel_P_Ruang,4*$H$5+1,0),"")</f>
        <v/>
      </c>
      <c r="E22" s="313"/>
      <c r="F22" s="316" t="str">
        <f t="shared" si="0"/>
        <v/>
      </c>
      <c r="G22" s="260"/>
      <c r="H22" s="260"/>
      <c r="I22" s="260"/>
      <c r="J22" s="294"/>
    </row>
    <row r="23" spans="1:10" ht="27.75" customHeight="1" x14ac:dyDescent="0.3">
      <c r="A23" s="308" t="str">
        <f>IF(VLOOKUP(DPR!J19,Tabel_P_Ruang,4*$H$5-2,0)&lt;&gt;0,VLOOKUP(DPR!J19,Tabel_P_Ruang,4*$H$5-2,0),"")</f>
        <v/>
      </c>
      <c r="B23" s="325" t="str">
        <f>IF(VLOOKUP(DPR!J19,Tabel_P_Ruang,4*$H$5-1,0)&lt;&gt;0,VLOOKUP(DPR!J19,Tabel_P_Ruang,4*$H$5-1,0),"")</f>
        <v/>
      </c>
      <c r="C23" s="309" t="str">
        <f>IF(VLOOKUP(DPR!J19,Tabel_P_Ruang,4*$H$5,0)&lt;&gt;0,VLOOKUP(DPR!J19,Tabel_P_Ruang,4*$H$5,0),"")</f>
        <v/>
      </c>
      <c r="D23" s="325" t="str">
        <f>IF(VLOOKUP(DPR!J19,Tabel_P_Ruang,4*$H$5+1,0)&lt;&gt;0,VLOOKUP(DPR!J19,Tabel_P_Ruang,4*$H$5+1,0),"")</f>
        <v/>
      </c>
      <c r="E23" s="313" t="str">
        <f>A23</f>
        <v/>
      </c>
      <c r="F23" s="316"/>
      <c r="G23" s="260"/>
      <c r="H23" s="260"/>
      <c r="I23" s="260"/>
      <c r="J23" s="294"/>
    </row>
    <row r="24" spans="1:10" ht="27.75" customHeight="1" x14ac:dyDescent="0.3">
      <c r="A24" s="308" t="str">
        <f>IF(VLOOKUP(DPR!J20,Tabel_P_Ruang,4*$H$5-2,0)&lt;&gt;0,VLOOKUP(DPR!J20,Tabel_P_Ruang,4*$H$5-2,0),"")</f>
        <v/>
      </c>
      <c r="B24" s="325" t="str">
        <f>IF(VLOOKUP(DPR!J20,Tabel_P_Ruang,4*$H$5-1,0)&lt;&gt;0,VLOOKUP(DPR!J20,Tabel_P_Ruang,4*$H$5-1,0),"")</f>
        <v/>
      </c>
      <c r="C24" s="309" t="str">
        <f>IF(VLOOKUP(DPR!J20,Tabel_P_Ruang,4*$H$5,0)&lt;&gt;0,VLOOKUP(DPR!J20,Tabel_P_Ruang,4*$H$5,0),"")</f>
        <v/>
      </c>
      <c r="D24" s="325" t="str">
        <f>IF(VLOOKUP(DPR!J20,Tabel_P_Ruang,4*$H$5+1,0)&lt;&gt;0,VLOOKUP(DPR!J20,Tabel_P_Ruang,4*$H$5+1,0),"")</f>
        <v/>
      </c>
      <c r="E24" s="313"/>
      <c r="F24" s="316" t="str">
        <f t="shared" si="0"/>
        <v/>
      </c>
      <c r="G24" s="260"/>
      <c r="H24" s="260"/>
      <c r="I24" s="260"/>
      <c r="J24" s="294"/>
    </row>
    <row r="25" spans="1:10" ht="27.75" customHeight="1" x14ac:dyDescent="0.3">
      <c r="A25" s="308" t="str">
        <f>IF(VLOOKUP(DPR!J21,Tabel_P_Ruang,4*$H$5-2,0)&lt;&gt;0,VLOOKUP(DPR!J21,Tabel_P_Ruang,4*$H$5-2,0),"")</f>
        <v/>
      </c>
      <c r="B25" s="325" t="str">
        <f>IF(VLOOKUP(DPR!J21,Tabel_P_Ruang,4*$H$5-1,0)&lt;&gt;0,VLOOKUP(DPR!J21,Tabel_P_Ruang,4*$H$5-1,0),"")</f>
        <v/>
      </c>
      <c r="C25" s="309" t="str">
        <f>IF(VLOOKUP(DPR!J21,Tabel_P_Ruang,4*$H$5,0)&lt;&gt;0,VLOOKUP(DPR!J21,Tabel_P_Ruang,4*$H$5,0),"")</f>
        <v/>
      </c>
      <c r="D25" s="325" t="str">
        <f>IF(VLOOKUP(DPR!J21,Tabel_P_Ruang,4*$H$5+1,0)&lt;&gt;0,VLOOKUP(DPR!J21,Tabel_P_Ruang,4*$H$5+1,0),"")</f>
        <v/>
      </c>
      <c r="E25" s="313" t="str">
        <f>A25</f>
        <v/>
      </c>
      <c r="F25" s="316"/>
      <c r="G25" s="260"/>
      <c r="H25" s="260"/>
      <c r="I25" s="260"/>
      <c r="J25" s="294"/>
    </row>
    <row r="26" spans="1:10" ht="27.75" customHeight="1" x14ac:dyDescent="0.3">
      <c r="A26" s="308" t="str">
        <f>IF(VLOOKUP(DPR!J22,Tabel_P_Ruang,4*$H$5-2,0)&lt;&gt;0,VLOOKUP(DPR!J22,Tabel_P_Ruang,4*$H$5-2,0),"")</f>
        <v/>
      </c>
      <c r="B26" s="325" t="str">
        <f>IF(VLOOKUP(DPR!J22,Tabel_P_Ruang,4*$H$5-1,0)&lt;&gt;0,VLOOKUP(DPR!J22,Tabel_P_Ruang,4*$H$5-1,0),"")</f>
        <v/>
      </c>
      <c r="C26" s="309" t="str">
        <f>IF(VLOOKUP(DPR!J22,Tabel_P_Ruang,4*$H$5,0)&lt;&gt;0,VLOOKUP(DPR!J22,Tabel_P_Ruang,4*$H$5,0),"")</f>
        <v/>
      </c>
      <c r="D26" s="325" t="str">
        <f>IF(VLOOKUP(DPR!J22,Tabel_P_Ruang,4*$H$5+1,0)&lt;&gt;0,VLOOKUP(DPR!J22,Tabel_P_Ruang,4*$H$5+1,0),"")</f>
        <v/>
      </c>
      <c r="E26" s="313"/>
      <c r="F26" s="316" t="str">
        <f t="shared" si="0"/>
        <v/>
      </c>
      <c r="G26" s="260"/>
      <c r="H26" s="260"/>
      <c r="I26" s="260"/>
      <c r="J26" s="294"/>
    </row>
    <row r="27" spans="1:10" ht="27.75" customHeight="1" x14ac:dyDescent="0.3">
      <c r="A27" s="308" t="str">
        <f>IF(VLOOKUP(DPR!J23,Tabel_P_Ruang,4*$H$5-2,0)&lt;&gt;0,VLOOKUP(DPR!J23,Tabel_P_Ruang,4*$H$5-2,0),"")</f>
        <v/>
      </c>
      <c r="B27" s="325" t="str">
        <f>IF(VLOOKUP(DPR!J23,Tabel_P_Ruang,4*$H$5-1,0)&lt;&gt;0,VLOOKUP(DPR!J23,Tabel_P_Ruang,4*$H$5-1,0),"")</f>
        <v/>
      </c>
      <c r="C27" s="309" t="str">
        <f>IF(VLOOKUP(DPR!J23,Tabel_P_Ruang,4*$H$5,0)&lt;&gt;0,VLOOKUP(DPR!J23,Tabel_P_Ruang,4*$H$5,0),"")</f>
        <v/>
      </c>
      <c r="D27" s="325" t="str">
        <f>IF(VLOOKUP(DPR!J23,Tabel_P_Ruang,4*$H$5+1,0)&lt;&gt;0,VLOOKUP(DPR!J23,Tabel_P_Ruang,4*$H$5+1,0),"")</f>
        <v/>
      </c>
      <c r="E27" s="313" t="str">
        <f>A27</f>
        <v/>
      </c>
      <c r="F27" s="316"/>
      <c r="G27" s="260"/>
      <c r="H27" s="260"/>
      <c r="I27" s="260"/>
      <c r="J27" s="294"/>
    </row>
    <row r="28" spans="1:10" ht="27.75" customHeight="1" x14ac:dyDescent="0.3">
      <c r="A28" s="361" t="str">
        <f>IF(VLOOKUP(DPR!J24,Tabel_P_Ruang,4*$H$5-2,0)&lt;&gt;0,VLOOKUP(DPR!J24,Tabel_P_Ruang,4*$H$5-2,0),"")</f>
        <v/>
      </c>
      <c r="B28" s="362" t="str">
        <f>IF(VLOOKUP(DPR!J24,Tabel_P_Ruang,4*$H$5-1,0)&lt;&gt;0,VLOOKUP(DPR!J24,Tabel_P_Ruang,4*$H$5-1,0),"")</f>
        <v/>
      </c>
      <c r="C28" s="363" t="str">
        <f>IF(VLOOKUP(DPR!J24,Tabel_P_Ruang,4*$H$5,0)&lt;&gt;0,VLOOKUP(DPR!J24,Tabel_P_Ruang,4*$H$5,0),"")</f>
        <v/>
      </c>
      <c r="D28" s="362" t="str">
        <f>IF(VLOOKUP(DPR!J24,Tabel_P_Ruang,4*$H$5+1,0)&lt;&gt;0,VLOOKUP(DPR!J24,Tabel_P_Ruang,4*$H$5+1,0),"")</f>
        <v/>
      </c>
      <c r="E28" s="364"/>
      <c r="F28" s="365" t="str">
        <f>A28</f>
        <v/>
      </c>
      <c r="G28" s="260"/>
      <c r="H28" s="260"/>
      <c r="I28" s="260"/>
      <c r="J28" s="294"/>
    </row>
    <row r="29" spans="1:10" ht="27.75" customHeight="1" thickBot="1" x14ac:dyDescent="0.35">
      <c r="A29" s="366" t="str">
        <f>IF(VLOOKUP(DPR!J25,Tabel_P_Ruang,4*$H$5-2,0)&lt;&gt;0,VLOOKUP(DPR!J25,Tabel_P_Ruang,4*$H$5-2,0),"")</f>
        <v/>
      </c>
      <c r="B29" s="367" t="str">
        <f>IF(VLOOKUP(DPR!J25,Tabel_P_Ruang,4*$H$5-1,0)&lt;&gt;0,VLOOKUP(DPR!J25,Tabel_P_Ruang,4*$H$5-1,0),"")</f>
        <v/>
      </c>
      <c r="C29" s="368" t="str">
        <f>IF(VLOOKUP(DPR!J25,Tabel_P_Ruang,4*$H$5,0)&lt;&gt;0,VLOOKUP(DPR!J25,Tabel_P_Ruang,4*$H$5,0),"")</f>
        <v/>
      </c>
      <c r="D29" s="367" t="str">
        <f>IF(VLOOKUP(DPR!J25,Tabel_P_Ruang,4*$H$5+1,0)&lt;&gt;0,VLOOKUP(DPR!J25,Tabel_P_Ruang,4*$H$5+1,0),"")</f>
        <v/>
      </c>
      <c r="E29" s="369" t="str">
        <f>A29</f>
        <v/>
      </c>
      <c r="F29" s="370"/>
      <c r="G29" s="260"/>
      <c r="H29" s="260"/>
      <c r="I29" s="260"/>
      <c r="J29" s="294"/>
    </row>
    <row r="30" spans="1:10" x14ac:dyDescent="0.3">
      <c r="A30" s="15"/>
      <c r="B30" s="15"/>
      <c r="C30" s="15"/>
      <c r="D30" s="15"/>
      <c r="E30" s="15"/>
      <c r="F30" s="15"/>
      <c r="G30" s="321"/>
      <c r="H30" s="260"/>
      <c r="I30" s="260"/>
      <c r="J30" s="294"/>
    </row>
    <row r="31" spans="1:10" x14ac:dyDescent="0.3">
      <c r="A31" s="15"/>
      <c r="B31" s="303"/>
      <c r="C31" s="303"/>
      <c r="D31" s="586" t="str">
        <f>MENU!E10 &amp; ", ......................................................"</f>
        <v>Nipah Panjang, ......................................................</v>
      </c>
      <c r="E31" s="586"/>
      <c r="F31" s="586"/>
      <c r="G31" s="321"/>
      <c r="H31" s="260"/>
      <c r="I31" s="260"/>
      <c r="J31" s="294"/>
    </row>
    <row r="32" spans="1:10" x14ac:dyDescent="0.3">
      <c r="A32" s="15"/>
      <c r="B32" s="586"/>
      <c r="C32" s="586"/>
      <c r="D32" s="586" t="s">
        <v>240</v>
      </c>
      <c r="E32" s="586"/>
      <c r="F32" s="586"/>
      <c r="G32" s="321"/>
      <c r="H32" s="260"/>
      <c r="I32" s="260"/>
      <c r="J32" s="294"/>
    </row>
    <row r="33" spans="1:10" x14ac:dyDescent="0.3">
      <c r="A33" s="15"/>
      <c r="B33" s="586"/>
      <c r="C33" s="586"/>
      <c r="D33" s="586"/>
      <c r="E33" s="586"/>
      <c r="F33" s="586"/>
      <c r="G33" s="321"/>
      <c r="H33" s="260"/>
      <c r="I33" s="260"/>
      <c r="J33" s="294"/>
    </row>
    <row r="34" spans="1:10" x14ac:dyDescent="0.3">
      <c r="A34" s="15"/>
      <c r="B34" s="586"/>
      <c r="C34" s="586"/>
      <c r="D34" s="586"/>
      <c r="E34" s="586"/>
      <c r="F34" s="586"/>
      <c r="G34" s="321"/>
      <c r="H34" s="260"/>
      <c r="I34" s="260"/>
      <c r="J34" s="294"/>
    </row>
    <row r="35" spans="1:10" x14ac:dyDescent="0.3">
      <c r="A35" s="15"/>
      <c r="B35" s="586"/>
      <c r="C35" s="586"/>
      <c r="D35" s="586"/>
      <c r="E35" s="586"/>
      <c r="F35" s="586"/>
      <c r="G35" s="321"/>
      <c r="H35" s="260"/>
      <c r="I35" s="260"/>
      <c r="J35" s="294"/>
    </row>
    <row r="36" spans="1:10" x14ac:dyDescent="0.3">
      <c r="A36" s="15"/>
      <c r="B36" s="586"/>
      <c r="C36" s="586"/>
      <c r="D36" s="586"/>
      <c r="E36" s="586"/>
      <c r="F36" s="586"/>
      <c r="G36" s="321"/>
      <c r="H36" s="260"/>
      <c r="I36" s="260"/>
      <c r="J36" s="294"/>
    </row>
    <row r="37" spans="1:10" ht="15" thickBot="1" x14ac:dyDescent="0.35">
      <c r="A37" s="69"/>
      <c r="B37" s="587"/>
      <c r="C37" s="587"/>
      <c r="D37" s="587" t="s">
        <v>209</v>
      </c>
      <c r="E37" s="587"/>
      <c r="F37" s="587"/>
      <c r="G37" s="321"/>
      <c r="H37" s="260"/>
      <c r="I37" s="260"/>
      <c r="J37" s="294"/>
    </row>
    <row r="38" spans="1:10" ht="27.75" customHeight="1" thickBot="1" x14ac:dyDescent="0.35">
      <c r="A38" s="304" t="s">
        <v>42</v>
      </c>
      <c r="B38" s="305" t="s">
        <v>205</v>
      </c>
      <c r="C38" s="305" t="s">
        <v>206</v>
      </c>
      <c r="D38" s="305" t="s">
        <v>13</v>
      </c>
      <c r="E38" s="584" t="s">
        <v>207</v>
      </c>
      <c r="F38" s="585"/>
      <c r="G38" s="260"/>
      <c r="H38" s="260"/>
      <c r="I38" s="260"/>
      <c r="J38" s="294"/>
    </row>
    <row r="39" spans="1:10" ht="27.75" customHeight="1" thickTop="1" x14ac:dyDescent="0.3">
      <c r="A39" s="308" t="str">
        <f>IF(VLOOKUP(DPR!J26,Tabel_P_Ruang,4*$H$5-2,0)&lt;&gt;0,VLOOKUP(DPR!J26,Tabel_P_Ruang,4*$H$5-2,0),"")</f>
        <v/>
      </c>
      <c r="B39" s="325" t="str">
        <f>IF(VLOOKUP(DPR!J26,Tabel_P_Ruang,4*$H$5-1,0)&lt;&gt;0,VLOOKUP(DPR!J26,Tabel_P_Ruang,4*$H$5-1,0),"")</f>
        <v/>
      </c>
      <c r="C39" s="309" t="str">
        <f>IF(VLOOKUP(DPR!J26,Tabel_P_Ruang,4*$H$5,0)&lt;&gt;0,VLOOKUP(DPR!J26,Tabel_P_Ruang,4*$H$5,0),"")</f>
        <v/>
      </c>
      <c r="D39" s="325" t="str">
        <f>IF(VLOOKUP(DPR!J26,Tabel_P_Ruang,4*$H$5+1,0)&lt;&gt;0,VLOOKUP(DPR!J26,Tabel_P_Ruang,4*$H$5+1,0),"")</f>
        <v/>
      </c>
      <c r="E39" s="313"/>
      <c r="F39" s="316" t="str">
        <f>A39</f>
        <v/>
      </c>
      <c r="G39" s="260"/>
      <c r="H39" s="260"/>
      <c r="I39" s="260"/>
      <c r="J39" s="294"/>
    </row>
    <row r="40" spans="1:10" ht="27.75" customHeight="1" x14ac:dyDescent="0.3">
      <c r="A40" s="308" t="str">
        <f>IF(VLOOKUP(DPR!J27,Tabel_P_Ruang,4*$H$5-2,0)&lt;&gt;0,VLOOKUP(DPR!J27,Tabel_P_Ruang,4*$H$5-2,0),"")</f>
        <v/>
      </c>
      <c r="B40" s="325" t="str">
        <f>IF(VLOOKUP(DPR!J27,Tabel_P_Ruang,4*$H$5-1,0)&lt;&gt;0,VLOOKUP(DPR!J27,Tabel_P_Ruang,4*$H$5-1,0),"")</f>
        <v/>
      </c>
      <c r="C40" s="309" t="str">
        <f>IF(VLOOKUP(DPR!J27,Tabel_P_Ruang,4*$H$5,0)&lt;&gt;0,VLOOKUP(DPR!J27,Tabel_P_Ruang,4*$H$5,0),"")</f>
        <v/>
      </c>
      <c r="D40" s="325" t="str">
        <f>IF(VLOOKUP(DPR!J27,Tabel_P_Ruang,4*$H$5+1,0)&lt;&gt;0,VLOOKUP(DPR!J27,Tabel_P_Ruang,4*$H$5+1,0),"")</f>
        <v/>
      </c>
      <c r="E40" s="313" t="str">
        <f>A40</f>
        <v/>
      </c>
      <c r="F40" s="316"/>
      <c r="G40" s="260"/>
      <c r="H40" s="260"/>
      <c r="I40" s="260"/>
      <c r="J40" s="294"/>
    </row>
    <row r="41" spans="1:10" ht="27.75" customHeight="1" x14ac:dyDescent="0.3">
      <c r="A41" s="308" t="str">
        <f>IF(VLOOKUP(DPR!J28,Tabel_P_Ruang,4*$H$5-2,0)&lt;&gt;0,VLOOKUP(DPR!J28,Tabel_P_Ruang,4*$H$5-2,0),"")</f>
        <v/>
      </c>
      <c r="B41" s="325" t="str">
        <f>IF(VLOOKUP(DPR!J28,Tabel_P_Ruang,4*$H$5-1,0)&lt;&gt;0,VLOOKUP(DPR!J28,Tabel_P_Ruang,4*$H$5-1,0),"")</f>
        <v/>
      </c>
      <c r="C41" s="309" t="str">
        <f>IF(VLOOKUP(DPR!J28,Tabel_P_Ruang,4*$H$5,0)&lt;&gt;0,VLOOKUP(DPR!J28,Tabel_P_Ruang,4*$H$5,0),"")</f>
        <v/>
      </c>
      <c r="D41" s="325" t="str">
        <f>IF(VLOOKUP(DPR!J28,Tabel_P_Ruang,4*$H$5+1,0)&lt;&gt;0,VLOOKUP(DPR!J28,Tabel_P_Ruang,4*$H$5+1,0),"")</f>
        <v/>
      </c>
      <c r="E41" s="313"/>
      <c r="F41" s="316" t="str">
        <f>A41</f>
        <v/>
      </c>
      <c r="G41" s="260"/>
      <c r="H41" s="260"/>
      <c r="I41" s="260"/>
      <c r="J41" s="294"/>
    </row>
    <row r="42" spans="1:10" ht="27.75" customHeight="1" x14ac:dyDescent="0.3">
      <c r="A42" s="308" t="e">
        <f>IF(VLOOKUP(DPR!J29,Tabel_P_Ruang,4*$H$5-2,0)&lt;&gt;0,VLOOKUP(DPR!J29,Tabel_P_Ruang,4*$H$5-2,0),"")</f>
        <v>#N/A</v>
      </c>
      <c r="B42" s="325" t="e">
        <f>IF(VLOOKUP(DPR!J29,Tabel_P_Ruang,4*$H$5-1,0)&lt;&gt;0,VLOOKUP(DPR!J29,Tabel_P_Ruang,4*$H$5-1,0),"")</f>
        <v>#N/A</v>
      </c>
      <c r="C42" s="309" t="e">
        <f>IF(VLOOKUP(DPR!J29,Tabel_P_Ruang,4*$H$5,0)&lt;&gt;0,VLOOKUP(DPR!J29,Tabel_P_Ruang,4*$H$5,0),"")</f>
        <v>#N/A</v>
      </c>
      <c r="D42" s="325" t="e">
        <f>IF(VLOOKUP(DPR!J29,Tabel_P_Ruang,4*$H$5+1,0)&lt;&gt;0,VLOOKUP(DPR!J29,Tabel_P_Ruang,4*$H$5+1,0),"")</f>
        <v>#N/A</v>
      </c>
      <c r="E42" s="313" t="e">
        <f t="shared" ref="E42:E56" si="1">A42</f>
        <v>#N/A</v>
      </c>
      <c r="F42" s="316"/>
      <c r="G42" s="260"/>
      <c r="H42" s="260"/>
      <c r="I42" s="260"/>
      <c r="J42" s="294"/>
    </row>
    <row r="43" spans="1:10" ht="27.75" customHeight="1" x14ac:dyDescent="0.3">
      <c r="A43" s="308" t="e">
        <f>IF(VLOOKUP(DPR!J30,Tabel_P_Ruang,4*$H$5-2,0)&lt;&gt;0,VLOOKUP(DPR!J30,Tabel_P_Ruang,4*$H$5-2,0),"")</f>
        <v>#N/A</v>
      </c>
      <c r="B43" s="325" t="e">
        <f>IF(VLOOKUP(DPR!J30,Tabel_P_Ruang,4*$H$5-1,0)&lt;&gt;0,VLOOKUP(DPR!J30,Tabel_P_Ruang,4*$H$5-1,0),"")</f>
        <v>#N/A</v>
      </c>
      <c r="C43" s="309" t="e">
        <f>IF(VLOOKUP(DPR!J30,Tabel_P_Ruang,4*$H$5,0)&lt;&gt;0,VLOOKUP(DPR!J30,Tabel_P_Ruang,4*$H$5,0),"")</f>
        <v>#N/A</v>
      </c>
      <c r="D43" s="325" t="e">
        <f>IF(VLOOKUP(DPR!J30,Tabel_P_Ruang,4*$H$5+1,0)&lt;&gt;0,VLOOKUP(DPR!J30,Tabel_P_Ruang,4*$H$5+1,0),"")</f>
        <v>#N/A</v>
      </c>
      <c r="E43" s="313"/>
      <c r="F43" s="316" t="e">
        <f>A43</f>
        <v>#N/A</v>
      </c>
      <c r="G43" s="260"/>
      <c r="H43" s="260"/>
      <c r="I43" s="260"/>
      <c r="J43" s="294"/>
    </row>
    <row r="44" spans="1:10" ht="27.75" customHeight="1" x14ac:dyDescent="0.3">
      <c r="A44" s="308" t="e">
        <f>IF(VLOOKUP(DPR!J31,Tabel_P_Ruang,4*$H$5-2,0)&lt;&gt;0,VLOOKUP(DPR!J31,Tabel_P_Ruang,4*$H$5-2,0),"")</f>
        <v>#N/A</v>
      </c>
      <c r="B44" s="325" t="e">
        <f>IF(VLOOKUP(DPR!J31,Tabel_P_Ruang,4*$H$5-1,0)&lt;&gt;0,VLOOKUP(DPR!J31,Tabel_P_Ruang,4*$H$5-1,0),"")</f>
        <v>#N/A</v>
      </c>
      <c r="C44" s="309" t="e">
        <f>IF(VLOOKUP(DPR!J31,Tabel_P_Ruang,4*$H$5,0)&lt;&gt;0,VLOOKUP(DPR!J31,Tabel_P_Ruang,4*$H$5,0),"")</f>
        <v>#N/A</v>
      </c>
      <c r="D44" s="325" t="e">
        <f>IF(VLOOKUP(DPR!J31,Tabel_P_Ruang,4*$H$5+1,0)&lt;&gt;0,VLOOKUP(DPR!J31,Tabel_P_Ruang,4*$H$5+1,0),"")</f>
        <v>#N/A</v>
      </c>
      <c r="E44" s="313" t="e">
        <f t="shared" si="1"/>
        <v>#N/A</v>
      </c>
      <c r="F44" s="316"/>
      <c r="G44" s="260"/>
      <c r="H44" s="260"/>
      <c r="I44" s="260"/>
      <c r="J44" s="294"/>
    </row>
    <row r="45" spans="1:10" ht="27.75" customHeight="1" x14ac:dyDescent="0.3">
      <c r="A45" s="308" t="e">
        <f>IF(VLOOKUP(DPR!J32,Tabel_P_Ruang,4*$H$5-2,0)&lt;&gt;0,VLOOKUP(DPR!J32,Tabel_P_Ruang,4*$H$5-2,0),"")</f>
        <v>#N/A</v>
      </c>
      <c r="B45" s="325" t="e">
        <f>IF(VLOOKUP(DPR!J32,Tabel_P_Ruang,4*$H$5-1,0)&lt;&gt;0,VLOOKUP(DPR!J32,Tabel_P_Ruang,4*$H$5-1,0),"")</f>
        <v>#N/A</v>
      </c>
      <c r="C45" s="309" t="e">
        <f>IF(VLOOKUP(DPR!J32,Tabel_P_Ruang,4*$H$5,0)&lt;&gt;0,VLOOKUP(DPR!J32,Tabel_P_Ruang,4*$H$5,0),"")</f>
        <v>#N/A</v>
      </c>
      <c r="D45" s="325" t="e">
        <f>IF(VLOOKUP(DPR!J32,Tabel_P_Ruang,4*$H$5+1,0)&lt;&gt;0,VLOOKUP(DPR!J32,Tabel_P_Ruang,4*$H$5+1,0),"")</f>
        <v>#N/A</v>
      </c>
      <c r="E45" s="313"/>
      <c r="F45" s="316" t="e">
        <f>A45</f>
        <v>#N/A</v>
      </c>
      <c r="G45" s="260"/>
      <c r="H45" s="260"/>
      <c r="I45" s="260"/>
      <c r="J45" s="294"/>
    </row>
    <row r="46" spans="1:10" ht="27.75" customHeight="1" x14ac:dyDescent="0.3">
      <c r="A46" s="308" t="e">
        <f>IF(VLOOKUP(DPR!J33,Tabel_P_Ruang,4*$H$5-2,0)&lt;&gt;0,VLOOKUP(DPR!J33,Tabel_P_Ruang,4*$H$5-2,0),"")</f>
        <v>#N/A</v>
      </c>
      <c r="B46" s="325" t="e">
        <f>IF(VLOOKUP(DPR!J33,Tabel_P_Ruang,4*$H$5-1,0)&lt;&gt;0,VLOOKUP(DPR!J33,Tabel_P_Ruang,4*$H$5-1,0),"")</f>
        <v>#N/A</v>
      </c>
      <c r="C46" s="309" t="e">
        <f>IF(VLOOKUP(DPR!J33,Tabel_P_Ruang,4*$H$5,0)&lt;&gt;0,VLOOKUP(DPR!J33,Tabel_P_Ruang,4*$H$5,0),"")</f>
        <v>#N/A</v>
      </c>
      <c r="D46" s="325" t="e">
        <f>IF(VLOOKUP(DPR!J33,Tabel_P_Ruang,4*$H$5+1,0)&lt;&gt;0,VLOOKUP(DPR!J33,Tabel_P_Ruang,4*$H$5+1,0),"")</f>
        <v>#N/A</v>
      </c>
      <c r="E46" s="313" t="e">
        <f t="shared" si="1"/>
        <v>#N/A</v>
      </c>
      <c r="F46" s="316"/>
      <c r="G46" s="260"/>
      <c r="H46" s="260"/>
      <c r="I46" s="260"/>
      <c r="J46" s="294"/>
    </row>
    <row r="47" spans="1:10" ht="27.75" customHeight="1" x14ac:dyDescent="0.3">
      <c r="A47" s="308" t="e">
        <f>IF(VLOOKUP(DPR!J34,Tabel_P_Ruang,4*$H$5-2,0)&lt;&gt;0,VLOOKUP(DPR!J34,Tabel_P_Ruang,4*$H$5-2,0),"")</f>
        <v>#N/A</v>
      </c>
      <c r="B47" s="325" t="e">
        <f>IF(VLOOKUP(DPR!J34,Tabel_P_Ruang,4*$H$5-1,0)&lt;&gt;0,VLOOKUP(DPR!J34,Tabel_P_Ruang,4*$H$5-1,0),"")</f>
        <v>#N/A</v>
      </c>
      <c r="C47" s="309" t="e">
        <f>IF(VLOOKUP(DPR!J34,Tabel_P_Ruang,4*$H$5,0)&lt;&gt;0,VLOOKUP(DPR!J34,Tabel_P_Ruang,4*$H$5,0),"")</f>
        <v>#N/A</v>
      </c>
      <c r="D47" s="325" t="e">
        <f>IF(VLOOKUP(DPR!J34,Tabel_P_Ruang,4*$H$5+1,0)&lt;&gt;0,VLOOKUP(DPR!J34,Tabel_P_Ruang,4*$H$5+1,0),"")</f>
        <v>#N/A</v>
      </c>
      <c r="E47" s="313"/>
      <c r="F47" s="316" t="e">
        <f>A47</f>
        <v>#N/A</v>
      </c>
      <c r="G47" s="260"/>
      <c r="H47" s="260"/>
      <c r="I47" s="260"/>
      <c r="J47" s="294"/>
    </row>
    <row r="48" spans="1:10" ht="27.75" customHeight="1" x14ac:dyDescent="0.3">
      <c r="A48" s="308" t="e">
        <f>IF(VLOOKUP(DPR!J35,Tabel_P_Ruang,4*$H$5-2,0)&lt;&gt;0,VLOOKUP(DPR!J35,Tabel_P_Ruang,4*$H$5-2,0),"")</f>
        <v>#N/A</v>
      </c>
      <c r="B48" s="325" t="e">
        <f>IF(VLOOKUP(DPR!J35,Tabel_P_Ruang,4*$H$5-1,0)&lt;&gt;0,VLOOKUP(DPR!J35,Tabel_P_Ruang,4*$H$5-1,0),"")</f>
        <v>#N/A</v>
      </c>
      <c r="C48" s="309" t="e">
        <f>IF(VLOOKUP(DPR!J35,Tabel_P_Ruang,4*$H$5,0)&lt;&gt;0,VLOOKUP(DPR!J35,Tabel_P_Ruang,4*$H$5,0),"")</f>
        <v>#N/A</v>
      </c>
      <c r="D48" s="325" t="e">
        <f>IF(VLOOKUP(DPR!J35,Tabel_P_Ruang,4*$H$5+1,0)&lt;&gt;0,VLOOKUP(DPR!J35,Tabel_P_Ruang,4*$H$5+1,0),"")</f>
        <v>#N/A</v>
      </c>
      <c r="E48" s="313" t="e">
        <f t="shared" si="1"/>
        <v>#N/A</v>
      </c>
      <c r="F48" s="316"/>
      <c r="G48" s="260"/>
      <c r="H48" s="260"/>
      <c r="I48" s="260"/>
      <c r="J48" s="294"/>
    </row>
    <row r="49" spans="1:10" ht="27.75" customHeight="1" x14ac:dyDescent="0.3">
      <c r="A49" s="308" t="e">
        <f>IF(VLOOKUP(DPR!J36,Tabel_P_Ruang,4*$H$5-2,0)&lt;&gt;0,VLOOKUP(DPR!J36,Tabel_P_Ruang,4*$H$5-2,0),"")</f>
        <v>#N/A</v>
      </c>
      <c r="B49" s="325" t="e">
        <f>IF(VLOOKUP(DPR!J36,Tabel_P_Ruang,4*$H$5-1,0)&lt;&gt;0,VLOOKUP(DPR!J36,Tabel_P_Ruang,4*$H$5-1,0),"")</f>
        <v>#N/A</v>
      </c>
      <c r="C49" s="309" t="e">
        <f>IF(VLOOKUP(DPR!J36,Tabel_P_Ruang,4*$H$5,0)&lt;&gt;0,VLOOKUP(DPR!J36,Tabel_P_Ruang,4*$H$5,0),"")</f>
        <v>#N/A</v>
      </c>
      <c r="D49" s="325" t="e">
        <f>IF(VLOOKUP(DPR!J36,Tabel_P_Ruang,4*$H$5+1,0)&lt;&gt;0,VLOOKUP(DPR!J36,Tabel_P_Ruang,4*$H$5+1,0),"")</f>
        <v>#N/A</v>
      </c>
      <c r="E49" s="313"/>
      <c r="F49" s="316" t="e">
        <f>A49</f>
        <v>#N/A</v>
      </c>
      <c r="G49" s="260"/>
      <c r="H49" s="260"/>
      <c r="I49" s="260"/>
      <c r="J49" s="294"/>
    </row>
    <row r="50" spans="1:10" ht="27.75" customHeight="1" x14ac:dyDescent="0.3">
      <c r="A50" s="308" t="e">
        <f>IF(VLOOKUP(DPR!J37,Tabel_P_Ruang,4*$H$5-2,0)&lt;&gt;0,VLOOKUP(DPR!J37,Tabel_P_Ruang,4*$H$5-2,0),"")</f>
        <v>#N/A</v>
      </c>
      <c r="B50" s="325" t="e">
        <f>IF(VLOOKUP(DPR!J37,Tabel_P_Ruang,4*$H$5-1,0)&lt;&gt;0,VLOOKUP(DPR!J37,Tabel_P_Ruang,4*$H$5-1,0),"")</f>
        <v>#N/A</v>
      </c>
      <c r="C50" s="309" t="e">
        <f>IF(VLOOKUP(DPR!J37,Tabel_P_Ruang,4*$H$5,0)&lt;&gt;0,VLOOKUP(DPR!J37,Tabel_P_Ruang,4*$H$5,0),"")</f>
        <v>#N/A</v>
      </c>
      <c r="D50" s="325" t="e">
        <f>IF(VLOOKUP(DPR!J37,Tabel_P_Ruang,4*$H$5+1,0)&lt;&gt;0,VLOOKUP(DPR!J37,Tabel_P_Ruang,4*$H$5+1,0),"")</f>
        <v>#N/A</v>
      </c>
      <c r="E50" s="313" t="e">
        <f t="shared" si="1"/>
        <v>#N/A</v>
      </c>
      <c r="F50" s="316"/>
      <c r="G50" s="260"/>
      <c r="H50" s="260"/>
      <c r="I50" s="260"/>
      <c r="J50" s="294"/>
    </row>
    <row r="51" spans="1:10" ht="27.75" customHeight="1" x14ac:dyDescent="0.3">
      <c r="A51" s="308" t="e">
        <f>IF(VLOOKUP(DPR!J38,Tabel_P_Ruang,4*$H$5-2,0)&lt;&gt;0,VLOOKUP(DPR!J38,Tabel_P_Ruang,4*$H$5-2,0),"")</f>
        <v>#N/A</v>
      </c>
      <c r="B51" s="325" t="e">
        <f>IF(VLOOKUP(DPR!J38,Tabel_P_Ruang,4*$H$5-1,0)&lt;&gt;0,VLOOKUP(DPR!J38,Tabel_P_Ruang,4*$H$5-1,0),"")</f>
        <v>#N/A</v>
      </c>
      <c r="C51" s="309" t="e">
        <f>IF(VLOOKUP(DPR!J38,Tabel_P_Ruang,4*$H$5,0)&lt;&gt;0,VLOOKUP(DPR!J38,Tabel_P_Ruang,4*$H$5,0),"")</f>
        <v>#N/A</v>
      </c>
      <c r="D51" s="325" t="e">
        <f>IF(VLOOKUP(DPR!J38,Tabel_P_Ruang,4*$H$5+1,0)&lt;&gt;0,VLOOKUP(DPR!J38,Tabel_P_Ruang,4*$H$5+1,0),"")</f>
        <v>#N/A</v>
      </c>
      <c r="E51" s="313"/>
      <c r="F51" s="316" t="e">
        <f>A51</f>
        <v>#N/A</v>
      </c>
      <c r="G51" s="260"/>
      <c r="H51" s="260"/>
      <c r="I51" s="260"/>
      <c r="J51" s="294"/>
    </row>
    <row r="52" spans="1:10" ht="27.75" customHeight="1" x14ac:dyDescent="0.3">
      <c r="A52" s="308" t="e">
        <f>IF(VLOOKUP(DPR!J39,Tabel_P_Ruang,4*$H$5-2,0)&lt;&gt;0,VLOOKUP(DPR!J39,Tabel_P_Ruang,4*$H$5-2,0),"")</f>
        <v>#N/A</v>
      </c>
      <c r="B52" s="325" t="e">
        <f>IF(VLOOKUP(DPR!J39,Tabel_P_Ruang,4*$H$5-1,0)&lt;&gt;0,VLOOKUP(DPR!J39,Tabel_P_Ruang,4*$H$5-1,0),"")</f>
        <v>#N/A</v>
      </c>
      <c r="C52" s="309" t="e">
        <f>IF(VLOOKUP(DPR!J39,Tabel_P_Ruang,4*$H$5,0)&lt;&gt;0,VLOOKUP(DPR!J39,Tabel_P_Ruang,4*$H$5,0),"")</f>
        <v>#N/A</v>
      </c>
      <c r="D52" s="325" t="e">
        <f>IF(VLOOKUP(DPR!J39,Tabel_P_Ruang,4*$H$5+1,0)&lt;&gt;0,VLOOKUP(DPR!J39,Tabel_P_Ruang,4*$H$5+1,0),"")</f>
        <v>#N/A</v>
      </c>
      <c r="E52" s="313" t="e">
        <f t="shared" si="1"/>
        <v>#N/A</v>
      </c>
      <c r="F52" s="316"/>
      <c r="G52" s="260"/>
      <c r="H52" s="260"/>
      <c r="I52" s="260"/>
      <c r="J52" s="294"/>
    </row>
    <row r="53" spans="1:10" ht="27.75" customHeight="1" x14ac:dyDescent="0.3">
      <c r="A53" s="308" t="e">
        <f>IF(VLOOKUP(DPR!J40,Tabel_P_Ruang,4*$H$5-2,0)&lt;&gt;0,VLOOKUP(DPR!J40,Tabel_P_Ruang,4*$H$5-2,0),"")</f>
        <v>#N/A</v>
      </c>
      <c r="B53" s="325" t="e">
        <f>IF(VLOOKUP(DPR!J40,Tabel_P_Ruang,4*$H$5-1,0)&lt;&gt;0,VLOOKUP(DPR!J40,Tabel_P_Ruang,4*$H$5-1,0),"")</f>
        <v>#N/A</v>
      </c>
      <c r="C53" s="309" t="e">
        <f>IF(VLOOKUP(DPR!J40,Tabel_P_Ruang,4*$H$5,0)&lt;&gt;0,VLOOKUP(DPR!J40,Tabel_P_Ruang,4*$H$5,0),"")</f>
        <v>#N/A</v>
      </c>
      <c r="D53" s="325" t="e">
        <f>IF(VLOOKUP(DPR!J40,Tabel_P_Ruang,4*$H$5+1,0)&lt;&gt;0,VLOOKUP(DPR!J40,Tabel_P_Ruang,4*$H$5+1,0),"")</f>
        <v>#N/A</v>
      </c>
      <c r="E53" s="313"/>
      <c r="F53" s="316" t="e">
        <f>A53</f>
        <v>#N/A</v>
      </c>
      <c r="G53" s="260"/>
      <c r="H53" s="260"/>
      <c r="I53" s="260"/>
      <c r="J53" s="294"/>
    </row>
    <row r="54" spans="1:10" ht="27.75" customHeight="1" x14ac:dyDescent="0.3">
      <c r="A54" s="308" t="e">
        <f>IF(VLOOKUP(DPR!J41,Tabel_P_Ruang,4*$H$5-2,0)&lt;&gt;0,VLOOKUP(DPR!J41,Tabel_P_Ruang,4*$H$5-2,0),"")</f>
        <v>#N/A</v>
      </c>
      <c r="B54" s="325" t="e">
        <f>IF(VLOOKUP(DPR!J41,Tabel_P_Ruang,4*$H$5-1,0)&lt;&gt;0,VLOOKUP(DPR!J41,Tabel_P_Ruang,4*$H$5-1,0),"")</f>
        <v>#N/A</v>
      </c>
      <c r="C54" s="309" t="e">
        <f>IF(VLOOKUP(DPR!J41,Tabel_P_Ruang,4*$H$5,0)&lt;&gt;0,VLOOKUP(DPR!J41,Tabel_P_Ruang,4*$H$5,0),"")</f>
        <v>#N/A</v>
      </c>
      <c r="D54" s="325" t="e">
        <f>IF(VLOOKUP(DPR!J41,Tabel_P_Ruang,4*$H$5+1,0)&lt;&gt;0,VLOOKUP(DPR!J41,Tabel_P_Ruang,4*$H$5+1,0),"")</f>
        <v>#N/A</v>
      </c>
      <c r="E54" s="313" t="e">
        <f t="shared" si="1"/>
        <v>#N/A</v>
      </c>
      <c r="F54" s="316"/>
      <c r="G54" s="260"/>
      <c r="H54" s="260"/>
      <c r="I54" s="260"/>
      <c r="J54" s="294"/>
    </row>
    <row r="55" spans="1:10" ht="27.75" customHeight="1" x14ac:dyDescent="0.3">
      <c r="A55" s="308" t="e">
        <f>IF(VLOOKUP(DPR!J42,Tabel_P_Ruang,4*$H$5-2,0)&lt;&gt;0,VLOOKUP(DPR!J42,Tabel_P_Ruang,4*$H$5-2,0),"")</f>
        <v>#N/A</v>
      </c>
      <c r="B55" s="325" t="e">
        <f>IF(VLOOKUP(DPR!J42,Tabel_P_Ruang,4*$H$5-1,0)&lt;&gt;0,VLOOKUP(DPR!J42,Tabel_P_Ruang,4*$H$5-1,0),"")</f>
        <v>#N/A</v>
      </c>
      <c r="C55" s="309" t="e">
        <f>IF(VLOOKUP(DPR!J42,Tabel_P_Ruang,4*$H$5,0)&lt;&gt;0,VLOOKUP(DPR!J42,Tabel_P_Ruang,4*$H$5,0),"")</f>
        <v>#N/A</v>
      </c>
      <c r="D55" s="325" t="e">
        <f>IF(VLOOKUP(DPR!J42,Tabel_P_Ruang,4*$H$5+1,0)&lt;&gt;0,VLOOKUP(DPR!J42,Tabel_P_Ruang,4*$H$5+1,0),"")</f>
        <v>#N/A</v>
      </c>
      <c r="E55" s="313"/>
      <c r="F55" s="316" t="e">
        <f>A55</f>
        <v>#N/A</v>
      </c>
      <c r="G55" s="260"/>
      <c r="H55" s="260"/>
      <c r="I55" s="260"/>
      <c r="J55" s="294"/>
    </row>
    <row r="56" spans="1:10" ht="27.75" customHeight="1" x14ac:dyDescent="0.3">
      <c r="A56" s="308" t="e">
        <f>IF(VLOOKUP(DPR!J43,Tabel_P_Ruang,4*$H$5-2,0)&lt;&gt;0,VLOOKUP(DPR!J43,Tabel_P_Ruang,4*$H$5-2,0),"")</f>
        <v>#N/A</v>
      </c>
      <c r="B56" s="325" t="e">
        <f>IF(VLOOKUP(DPR!J43,Tabel_P_Ruang,4*$H$5-1,0)&lt;&gt;0,VLOOKUP(DPR!J43,Tabel_P_Ruang,4*$H$5-1,0),"")</f>
        <v>#N/A</v>
      </c>
      <c r="C56" s="309" t="e">
        <f>IF(VLOOKUP(DPR!J43,Tabel_P_Ruang,4*$H$5,0)&lt;&gt;0,VLOOKUP(DPR!J43,Tabel_P_Ruang,4*$H$5,0),"")</f>
        <v>#N/A</v>
      </c>
      <c r="D56" s="325" t="e">
        <f>IF(VLOOKUP(DPR!J43,Tabel_P_Ruang,4*$H$5+1,0)&lt;&gt;0,VLOOKUP(DPR!J43,Tabel_P_Ruang,4*$H$5+1,0),"")</f>
        <v>#N/A</v>
      </c>
      <c r="E56" s="313" t="e">
        <f t="shared" si="1"/>
        <v>#N/A</v>
      </c>
      <c r="F56" s="316"/>
      <c r="G56" s="260"/>
      <c r="H56" s="260"/>
      <c r="I56" s="260"/>
      <c r="J56" s="294"/>
    </row>
    <row r="57" spans="1:10" ht="27.75" customHeight="1" thickBot="1" x14ac:dyDescent="0.35">
      <c r="A57" s="310" t="str">
        <f>IF(VLOOKUP(DPR!J28,Tabel_P_Ruang,4*$H$5-2,0)&lt;&gt;0,VLOOKUP(DPR!J28,Tabel_P_Ruang,4*$H$5-2,0),"")</f>
        <v/>
      </c>
      <c r="B57" s="326" t="str">
        <f>IF(VLOOKUP(DPR!J28,Tabel_P_Ruang,4*$H$5-1,0)&lt;&gt;0,VLOOKUP(DPR!J28,Tabel_P_Ruang,4*$H$5-1,0),"")</f>
        <v/>
      </c>
      <c r="C57" s="311" t="str">
        <f>IF(VLOOKUP(DPR!J28,Tabel_P_Ruang,4*$H$5,0)&lt;&gt;0,VLOOKUP(DPR!J28,Tabel_P_Ruang,4*$H$5,0),"")</f>
        <v/>
      </c>
      <c r="D57" s="326" t="str">
        <f>IF(VLOOKUP(DPR!J28,Tabel_P_Ruang,4*$H$5+1,0)&lt;&gt;0,VLOOKUP(DPR!J28,Tabel_P_Ruang,4*$H$5+1,0),"")</f>
        <v/>
      </c>
      <c r="E57" s="314"/>
      <c r="F57" s="317" t="str">
        <f>A57</f>
        <v/>
      </c>
      <c r="G57" s="260"/>
      <c r="H57" s="260"/>
      <c r="I57" s="260"/>
      <c r="J57" s="294"/>
    </row>
    <row r="58" spans="1:10" x14ac:dyDescent="0.3">
      <c r="A58" s="15"/>
      <c r="B58" s="15"/>
      <c r="C58" s="15"/>
      <c r="D58" s="15"/>
      <c r="E58" s="15"/>
      <c r="F58" s="15"/>
      <c r="G58" s="321"/>
      <c r="H58" s="260"/>
      <c r="I58" s="260"/>
      <c r="J58" s="294"/>
    </row>
    <row r="59" spans="1:10" x14ac:dyDescent="0.3">
      <c r="A59" s="15"/>
      <c r="B59" s="303"/>
      <c r="C59" s="303"/>
      <c r="D59" s="586" t="str">
        <f>MENU!E10 &amp; ", ......................................................"</f>
        <v>Nipah Panjang, ......................................................</v>
      </c>
      <c r="E59" s="586"/>
      <c r="F59" s="586"/>
      <c r="G59" s="321"/>
      <c r="H59" s="260"/>
      <c r="I59" s="260"/>
      <c r="J59" s="294"/>
    </row>
    <row r="60" spans="1:10" x14ac:dyDescent="0.3">
      <c r="A60" s="15"/>
      <c r="B60" s="586"/>
      <c r="C60" s="586"/>
      <c r="D60" s="586" t="s">
        <v>240</v>
      </c>
      <c r="E60" s="586"/>
      <c r="F60" s="586"/>
      <c r="G60" s="321"/>
      <c r="H60" s="260"/>
      <c r="I60" s="260"/>
      <c r="J60" s="294"/>
    </row>
    <row r="61" spans="1:10" x14ac:dyDescent="0.3">
      <c r="A61" s="15"/>
      <c r="B61" s="586"/>
      <c r="C61" s="586"/>
      <c r="D61" s="586"/>
      <c r="E61" s="586"/>
      <c r="F61" s="586"/>
      <c r="G61" s="321"/>
      <c r="H61" s="260"/>
      <c r="I61" s="260"/>
      <c r="J61" s="294"/>
    </row>
    <row r="62" spans="1:10" x14ac:dyDescent="0.3">
      <c r="A62" s="15"/>
      <c r="B62" s="586"/>
      <c r="C62" s="586"/>
      <c r="D62" s="586"/>
      <c r="E62" s="586"/>
      <c r="F62" s="586"/>
      <c r="G62" s="321"/>
      <c r="H62" s="260"/>
      <c r="I62" s="260"/>
      <c r="J62" s="294"/>
    </row>
    <row r="63" spans="1:10" x14ac:dyDescent="0.3">
      <c r="A63" s="15"/>
      <c r="B63" s="586"/>
      <c r="C63" s="586"/>
      <c r="D63" s="586"/>
      <c r="E63" s="586"/>
      <c r="F63" s="586"/>
      <c r="G63" s="321"/>
      <c r="H63" s="260"/>
      <c r="I63" s="260"/>
      <c r="J63" s="294"/>
    </row>
    <row r="64" spans="1:10" x14ac:dyDescent="0.3">
      <c r="A64" s="15"/>
      <c r="B64" s="586"/>
      <c r="C64" s="586"/>
      <c r="D64" s="586"/>
      <c r="E64" s="586"/>
      <c r="F64" s="586"/>
      <c r="G64" s="321"/>
      <c r="H64" s="260"/>
      <c r="I64" s="260"/>
      <c r="J64" s="294"/>
    </row>
    <row r="65" spans="1:10" x14ac:dyDescent="0.3">
      <c r="A65" s="69"/>
      <c r="B65" s="587"/>
      <c r="C65" s="587"/>
      <c r="D65" s="587" t="s">
        <v>209</v>
      </c>
      <c r="E65" s="587"/>
      <c r="F65" s="587"/>
      <c r="G65" s="322"/>
      <c r="H65" s="291"/>
      <c r="I65" s="291"/>
      <c r="J65" s="295"/>
    </row>
    <row r="66" spans="1:10" hidden="1" x14ac:dyDescent="0.3"/>
  </sheetData>
  <sheetProtection algorithmName="SHA-512" hashValue="F1jfnLcHnsby7umy3h/f7cIjT7MzdPernnv9bBv1U+TvTJl1+MVpyjpcyA+ws3uDY2l/dK7zveJTzN5VwHvvSA==" saltValue="qxJkXGxC1nnFVxCbgyxFng==" spinCount="100000" sheet="1" selectLockedCells="1"/>
  <mergeCells count="35">
    <mergeCell ref="D32:F32"/>
    <mergeCell ref="D33:F33"/>
    <mergeCell ref="D34:F34"/>
    <mergeCell ref="D35:F35"/>
    <mergeCell ref="B33:C33"/>
    <mergeCell ref="B34:C34"/>
    <mergeCell ref="H5:H6"/>
    <mergeCell ref="A1:F1"/>
    <mergeCell ref="A2:F2"/>
    <mergeCell ref="A3:F3"/>
    <mergeCell ref="A4:F4"/>
    <mergeCell ref="E5:E6"/>
    <mergeCell ref="F5:F6"/>
    <mergeCell ref="B65:C65"/>
    <mergeCell ref="D65:F65"/>
    <mergeCell ref="B64:C64"/>
    <mergeCell ref="D64:F64"/>
    <mergeCell ref="D36:F36"/>
    <mergeCell ref="D37:F37"/>
    <mergeCell ref="E8:F8"/>
    <mergeCell ref="E38:F38"/>
    <mergeCell ref="B62:C62"/>
    <mergeCell ref="D62:F62"/>
    <mergeCell ref="B63:C63"/>
    <mergeCell ref="D63:F63"/>
    <mergeCell ref="D59:F59"/>
    <mergeCell ref="B60:C60"/>
    <mergeCell ref="D60:F60"/>
    <mergeCell ref="B61:C61"/>
    <mergeCell ref="D61:F61"/>
    <mergeCell ref="B32:C32"/>
    <mergeCell ref="B35:C35"/>
    <mergeCell ref="B36:C36"/>
    <mergeCell ref="B37:C37"/>
    <mergeCell ref="D31:F31"/>
  </mergeCells>
  <dataValidations count="1">
    <dataValidation type="whole" operator="greaterThan" allowBlank="1" showInputMessage="1" showErrorMessage="1" sqref="I14">
      <formula1>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14" fitToHeight="0" orientation="portrait" horizontalDpi="4294967293" r:id="rId1"/>
  <rowBreaks count="1" manualBreakCount="1">
    <brk id="3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7" r:id="rId4" name="Spinner 3">
              <controlPr defaultSize="0" autoPict="0">
                <anchor moveWithCells="1" sizeWithCells="1">
                  <from>
                    <xdr:col>8</xdr:col>
                    <xdr:colOff>7620</xdr:colOff>
                    <xdr:row>4</xdr:row>
                    <xdr:rowOff>0</xdr:rowOff>
                  </from>
                  <to>
                    <xdr:col>8</xdr:col>
                    <xdr:colOff>601980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G65"/>
  <sheetViews>
    <sheetView showRowColHeaders="0" workbookViewId="0">
      <selection activeCell="F13" sqref="F13"/>
    </sheetView>
  </sheetViews>
  <sheetFormatPr defaultColWidth="0" defaultRowHeight="14.4" zeroHeight="1" x14ac:dyDescent="0.3"/>
  <cols>
    <col min="1" max="1" width="3.5546875" customWidth="1"/>
    <col min="2" max="2" width="3.44140625" customWidth="1"/>
    <col min="3" max="3" width="82.6640625" customWidth="1"/>
    <col min="4" max="4" width="7.88671875" customWidth="1"/>
    <col min="5" max="6" width="9.109375" customWidth="1"/>
    <col min="7" max="7" width="7.88671875" customWidth="1"/>
    <col min="8" max="16384" width="9.109375" hidden="1"/>
  </cols>
  <sheetData>
    <row r="1" spans="1:7" ht="22.8" x14ac:dyDescent="0.4">
      <c r="A1" s="488" t="s">
        <v>235</v>
      </c>
      <c r="B1" s="488"/>
      <c r="C1" s="488"/>
      <c r="D1" s="318"/>
      <c r="E1" s="319"/>
      <c r="F1" s="319"/>
      <c r="G1" s="320"/>
    </row>
    <row r="2" spans="1:7" ht="20.399999999999999" x14ac:dyDescent="0.35">
      <c r="A2" s="471" t="str">
        <f>MENU!E14</f>
        <v>Penilaian Akhir Semester (PAS)</v>
      </c>
      <c r="B2" s="471"/>
      <c r="C2" s="471"/>
      <c r="D2" s="321"/>
      <c r="E2" s="260"/>
      <c r="F2" s="260"/>
      <c r="G2" s="294"/>
    </row>
    <row r="3" spans="1:7" ht="23.4" x14ac:dyDescent="0.45">
      <c r="A3" s="593" t="str">
        <f>MENU!E4</f>
        <v>SMPN 15 Tanjab Timur</v>
      </c>
      <c r="B3" s="593"/>
      <c r="C3" s="593"/>
      <c r="D3" s="322"/>
      <c r="E3" s="291"/>
      <c r="F3" s="291"/>
      <c r="G3" s="295"/>
    </row>
    <row r="4" spans="1:7" ht="15.6" x14ac:dyDescent="0.3">
      <c r="A4" s="508" t="str">
        <f>"Tahun Pelajaran " &amp; MENU!E16</f>
        <v>Tahun Pelajaran 2024/2025</v>
      </c>
      <c r="B4" s="508"/>
      <c r="C4" s="508"/>
      <c r="D4" s="321"/>
      <c r="E4" s="260"/>
      <c r="F4" s="260"/>
      <c r="G4" s="294"/>
    </row>
    <row r="5" spans="1:7" ht="18" customHeight="1" x14ac:dyDescent="0.3">
      <c r="A5" s="15"/>
      <c r="B5" s="15"/>
      <c r="C5" s="15"/>
      <c r="D5" s="321"/>
      <c r="E5" s="594"/>
      <c r="F5" s="260"/>
      <c r="G5" s="294"/>
    </row>
    <row r="6" spans="1:7" ht="15" customHeight="1" x14ac:dyDescent="0.3">
      <c r="A6" s="329">
        <v>1</v>
      </c>
      <c r="B6" s="592" t="s">
        <v>236</v>
      </c>
      <c r="C6" s="592"/>
      <c r="D6" s="321"/>
      <c r="E6" s="594"/>
      <c r="F6" s="260"/>
      <c r="G6" s="294"/>
    </row>
    <row r="7" spans="1:7" ht="30" customHeight="1" x14ac:dyDescent="0.3">
      <c r="A7" s="329">
        <v>2</v>
      </c>
      <c r="B7" s="592" t="s">
        <v>224</v>
      </c>
      <c r="C7" s="592"/>
      <c r="D7" s="321"/>
      <c r="E7" s="333"/>
      <c r="F7" s="260"/>
      <c r="G7" s="294"/>
    </row>
    <row r="8" spans="1:7" x14ac:dyDescent="0.3">
      <c r="A8" s="329">
        <v>3</v>
      </c>
      <c r="B8" s="592" t="s">
        <v>225</v>
      </c>
      <c r="C8" s="592"/>
      <c r="D8" s="321"/>
      <c r="E8" s="260"/>
      <c r="F8" s="260"/>
      <c r="G8" s="294"/>
    </row>
    <row r="9" spans="1:7" x14ac:dyDescent="0.3">
      <c r="A9" s="329">
        <v>4</v>
      </c>
      <c r="B9" s="592" t="s">
        <v>221</v>
      </c>
      <c r="C9" s="592"/>
      <c r="D9" s="321"/>
      <c r="E9" s="293"/>
      <c r="F9" s="184"/>
      <c r="G9" s="294"/>
    </row>
    <row r="10" spans="1:7" ht="30" customHeight="1" x14ac:dyDescent="0.3">
      <c r="A10" s="329">
        <v>5</v>
      </c>
      <c r="B10" s="592" t="s">
        <v>222</v>
      </c>
      <c r="C10" s="592"/>
      <c r="D10" s="318"/>
      <c r="E10" s="181"/>
      <c r="F10" s="181"/>
      <c r="G10" s="339"/>
    </row>
    <row r="11" spans="1:7" x14ac:dyDescent="0.3">
      <c r="A11" s="329">
        <v>6</v>
      </c>
      <c r="B11" s="592" t="s">
        <v>223</v>
      </c>
      <c r="C11" s="592"/>
      <c r="D11" s="321"/>
      <c r="E11" s="260"/>
      <c r="F11" s="260"/>
      <c r="G11" s="294"/>
    </row>
    <row r="12" spans="1:7" x14ac:dyDescent="0.3">
      <c r="A12" s="329">
        <v>7</v>
      </c>
      <c r="B12" s="592" t="s">
        <v>226</v>
      </c>
      <c r="C12" s="592"/>
      <c r="D12" s="321"/>
      <c r="E12" s="260"/>
      <c r="F12" s="260"/>
      <c r="G12" s="294"/>
    </row>
    <row r="13" spans="1:7" ht="30" customHeight="1" x14ac:dyDescent="0.3">
      <c r="A13" s="329">
        <v>8</v>
      </c>
      <c r="B13" s="592" t="s">
        <v>227</v>
      </c>
      <c r="C13" s="592"/>
      <c r="D13" s="321"/>
      <c r="E13" s="323" t="s">
        <v>77</v>
      </c>
      <c r="F13" s="70">
        <v>2</v>
      </c>
      <c r="G13" s="294"/>
    </row>
    <row r="14" spans="1:7" ht="30" customHeight="1" x14ac:dyDescent="0.3">
      <c r="A14" s="329">
        <v>9</v>
      </c>
      <c r="B14" s="592" t="s">
        <v>228</v>
      </c>
      <c r="C14" s="592"/>
      <c r="D14" s="328"/>
      <c r="E14" s="291"/>
      <c r="F14" s="291"/>
      <c r="G14" s="298"/>
    </row>
    <row r="15" spans="1:7" x14ac:dyDescent="0.3">
      <c r="A15" s="329">
        <v>12</v>
      </c>
      <c r="B15" s="592" t="s">
        <v>237</v>
      </c>
      <c r="C15" s="592"/>
      <c r="D15" s="327"/>
      <c r="E15" s="260"/>
      <c r="F15" s="260"/>
      <c r="G15" s="296"/>
    </row>
    <row r="16" spans="1:7" ht="30" customHeight="1" x14ac:dyDescent="0.3">
      <c r="A16" s="329">
        <v>13</v>
      </c>
      <c r="B16" s="592" t="s">
        <v>229</v>
      </c>
      <c r="C16" s="592"/>
      <c r="D16" s="321"/>
      <c r="E16" s="260"/>
      <c r="F16" s="260"/>
      <c r="G16" s="294"/>
    </row>
    <row r="17" spans="1:7" ht="30" customHeight="1" x14ac:dyDescent="0.3">
      <c r="A17" s="329">
        <v>14</v>
      </c>
      <c r="B17" s="592" t="s">
        <v>230</v>
      </c>
      <c r="C17" s="592"/>
      <c r="D17" s="321"/>
      <c r="E17" s="260"/>
      <c r="F17" s="260"/>
      <c r="G17" s="294"/>
    </row>
    <row r="18" spans="1:7" ht="30" customHeight="1" x14ac:dyDescent="0.3">
      <c r="A18" s="329">
        <v>15</v>
      </c>
      <c r="B18" s="592" t="s">
        <v>231</v>
      </c>
      <c r="C18" s="592"/>
      <c r="D18" s="321"/>
      <c r="E18" s="260"/>
      <c r="F18" s="260"/>
      <c r="G18" s="294"/>
    </row>
    <row r="19" spans="1:7" x14ac:dyDescent="0.3">
      <c r="A19" s="329">
        <v>16</v>
      </c>
      <c r="B19" s="592" t="s">
        <v>232</v>
      </c>
      <c r="C19" s="592"/>
      <c r="D19" s="321"/>
      <c r="E19" s="260"/>
      <c r="F19" s="260"/>
      <c r="G19" s="294"/>
    </row>
    <row r="20" spans="1:7" x14ac:dyDescent="0.3">
      <c r="A20" s="329">
        <v>17</v>
      </c>
      <c r="B20" s="592" t="s">
        <v>233</v>
      </c>
      <c r="C20" s="592"/>
      <c r="D20" s="321"/>
      <c r="E20" s="260"/>
      <c r="F20" s="260"/>
      <c r="G20" s="294"/>
    </row>
    <row r="21" spans="1:7" x14ac:dyDescent="0.3">
      <c r="A21" s="15"/>
      <c r="B21" s="15" t="s">
        <v>210</v>
      </c>
      <c r="C21" s="15" t="s">
        <v>211</v>
      </c>
      <c r="D21" s="321"/>
      <c r="E21" s="260"/>
      <c r="F21" s="260"/>
      <c r="G21" s="294"/>
    </row>
    <row r="22" spans="1:7" x14ac:dyDescent="0.3">
      <c r="A22" s="15"/>
      <c r="B22" s="15" t="s">
        <v>212</v>
      </c>
      <c r="C22" s="15" t="s">
        <v>213</v>
      </c>
      <c r="D22" s="321"/>
      <c r="E22" s="260"/>
      <c r="F22" s="260"/>
      <c r="G22" s="294"/>
    </row>
    <row r="23" spans="1:7" x14ac:dyDescent="0.3">
      <c r="A23" s="15"/>
      <c r="B23" s="15" t="s">
        <v>214</v>
      </c>
      <c r="C23" s="15" t="s">
        <v>215</v>
      </c>
      <c r="D23" s="321"/>
      <c r="E23" s="260"/>
      <c r="F23" s="260"/>
      <c r="G23" s="294"/>
    </row>
    <row r="24" spans="1:7" x14ac:dyDescent="0.3">
      <c r="A24" s="15"/>
      <c r="B24" s="15" t="s">
        <v>216</v>
      </c>
      <c r="C24" s="15" t="s">
        <v>217</v>
      </c>
      <c r="D24" s="321"/>
      <c r="E24" s="260"/>
      <c r="F24" s="260"/>
      <c r="G24" s="294"/>
    </row>
    <row r="25" spans="1:7" x14ac:dyDescent="0.3">
      <c r="A25" s="15"/>
      <c r="B25" s="15" t="s">
        <v>218</v>
      </c>
      <c r="C25" s="15" t="s">
        <v>234</v>
      </c>
      <c r="D25" s="321"/>
      <c r="E25" s="260"/>
      <c r="F25" s="260"/>
      <c r="G25" s="294"/>
    </row>
    <row r="26" spans="1:7" x14ac:dyDescent="0.3">
      <c r="A26" s="15"/>
      <c r="B26" s="15" t="s">
        <v>219</v>
      </c>
      <c r="C26" s="15" t="s">
        <v>220</v>
      </c>
      <c r="D26" s="321"/>
      <c r="E26" s="260"/>
      <c r="F26" s="260"/>
      <c r="G26" s="294"/>
    </row>
    <row r="27" spans="1:7" x14ac:dyDescent="0.3">
      <c r="A27" s="15"/>
      <c r="B27" s="15"/>
      <c r="C27" s="15"/>
      <c r="D27" s="321"/>
      <c r="E27" s="260"/>
      <c r="F27" s="260"/>
      <c r="G27" s="294"/>
    </row>
    <row r="28" spans="1:7" x14ac:dyDescent="0.3">
      <c r="A28" s="15"/>
      <c r="B28" s="15"/>
      <c r="C28" s="15"/>
      <c r="D28" s="321"/>
      <c r="E28" s="260"/>
      <c r="F28" s="260"/>
      <c r="G28" s="294"/>
    </row>
    <row r="29" spans="1:7" x14ac:dyDescent="0.3">
      <c r="A29" s="15"/>
      <c r="B29" s="15"/>
      <c r="C29" s="330" t="str">
        <f ca="1">MENU!E10 &amp; ", " &amp; TEXT(NOW(),"dd mmmm yyyy")</f>
        <v>Nipah Panjang, 29 Mei 2025</v>
      </c>
      <c r="D29" s="321"/>
      <c r="E29" s="260"/>
      <c r="F29" s="260"/>
      <c r="G29" s="294"/>
    </row>
    <row r="30" spans="1:7" x14ac:dyDescent="0.3">
      <c r="A30" s="15"/>
      <c r="B30" s="15"/>
      <c r="C30" s="330" t="s">
        <v>87</v>
      </c>
      <c r="D30" s="321"/>
      <c r="E30" s="260"/>
      <c r="F30" s="260"/>
      <c r="G30" s="294"/>
    </row>
    <row r="31" spans="1:7" x14ac:dyDescent="0.3">
      <c r="A31" s="15"/>
      <c r="B31" s="15"/>
      <c r="C31" s="330"/>
      <c r="D31" s="321"/>
      <c r="E31" s="260"/>
      <c r="F31" s="260"/>
      <c r="G31" s="294"/>
    </row>
    <row r="32" spans="1:7" x14ac:dyDescent="0.3">
      <c r="A32" s="15"/>
      <c r="B32" s="15"/>
      <c r="C32" s="330"/>
      <c r="D32" s="321"/>
      <c r="E32" s="260"/>
      <c r="F32" s="260"/>
      <c r="G32" s="294"/>
    </row>
    <row r="33" spans="1:7" x14ac:dyDescent="0.3">
      <c r="A33" s="15"/>
      <c r="B33" s="15"/>
      <c r="C33" s="330"/>
      <c r="D33" s="321"/>
      <c r="E33" s="260"/>
      <c r="F33" s="260"/>
      <c r="G33" s="294"/>
    </row>
    <row r="34" spans="1:7" x14ac:dyDescent="0.3">
      <c r="A34" s="15"/>
      <c r="B34" s="15"/>
      <c r="C34" s="330"/>
      <c r="D34" s="321"/>
      <c r="E34" s="260"/>
      <c r="F34" s="260"/>
      <c r="G34" s="294"/>
    </row>
    <row r="35" spans="1:7" x14ac:dyDescent="0.3">
      <c r="A35" s="15"/>
      <c r="B35" s="15"/>
      <c r="C35" s="331" t="str">
        <f>MENU!E22</f>
        <v>ASNIZAR, S.Pd</v>
      </c>
      <c r="D35" s="321"/>
      <c r="E35" s="260"/>
      <c r="F35" s="260"/>
      <c r="G35" s="294"/>
    </row>
    <row r="36" spans="1:7" x14ac:dyDescent="0.3">
      <c r="A36" s="15"/>
      <c r="B36" s="15"/>
      <c r="C36" s="330" t="str">
        <f>"NIP. " &amp; MENU!E24</f>
        <v>NIP. 197701042014082002</v>
      </c>
      <c r="D36" s="322"/>
      <c r="E36" s="291"/>
      <c r="F36" s="291"/>
      <c r="G36" s="295"/>
    </row>
    <row r="37" spans="1:7" hidden="1" x14ac:dyDescent="0.3">
      <c r="D37" s="260"/>
      <c r="E37" s="260"/>
      <c r="F37" s="260"/>
      <c r="G37" s="294"/>
    </row>
    <row r="38" spans="1:7" hidden="1" x14ac:dyDescent="0.3">
      <c r="D38" s="260"/>
      <c r="E38" s="260"/>
      <c r="F38" s="260"/>
      <c r="G38" s="294"/>
    </row>
    <row r="39" spans="1:7" hidden="1" x14ac:dyDescent="0.3">
      <c r="D39" s="260"/>
      <c r="E39" s="260"/>
      <c r="F39" s="260"/>
      <c r="G39" s="294"/>
    </row>
    <row r="40" spans="1:7" hidden="1" x14ac:dyDescent="0.3">
      <c r="D40" s="260"/>
      <c r="E40" s="260"/>
      <c r="F40" s="260"/>
      <c r="G40" s="294"/>
    </row>
    <row r="41" spans="1:7" hidden="1" x14ac:dyDescent="0.3">
      <c r="D41" s="260"/>
      <c r="E41" s="260"/>
      <c r="F41" s="260"/>
      <c r="G41" s="294"/>
    </row>
    <row r="42" spans="1:7" hidden="1" x14ac:dyDescent="0.3">
      <c r="D42" s="260"/>
      <c r="E42" s="260"/>
      <c r="F42" s="260"/>
      <c r="G42" s="294"/>
    </row>
    <row r="43" spans="1:7" hidden="1" x14ac:dyDescent="0.3">
      <c r="D43" s="260"/>
      <c r="E43" s="260"/>
      <c r="F43" s="260"/>
      <c r="G43" s="294"/>
    </row>
    <row r="44" spans="1:7" hidden="1" x14ac:dyDescent="0.3">
      <c r="D44" s="260"/>
      <c r="E44" s="260"/>
      <c r="F44" s="260"/>
      <c r="G44" s="294"/>
    </row>
    <row r="45" spans="1:7" hidden="1" x14ac:dyDescent="0.3">
      <c r="D45" s="260"/>
      <c r="E45" s="260"/>
      <c r="F45" s="260"/>
      <c r="G45" s="294"/>
    </row>
    <row r="46" spans="1:7" hidden="1" x14ac:dyDescent="0.3">
      <c r="D46" s="260"/>
      <c r="E46" s="260"/>
      <c r="F46" s="260"/>
      <c r="G46" s="294"/>
    </row>
    <row r="47" spans="1:7" hidden="1" x14ac:dyDescent="0.3">
      <c r="D47" s="260"/>
      <c r="E47" s="260"/>
      <c r="F47" s="260"/>
      <c r="G47" s="294"/>
    </row>
    <row r="48" spans="1:7" hidden="1" x14ac:dyDescent="0.3">
      <c r="D48" s="260"/>
      <c r="E48" s="260"/>
      <c r="F48" s="260"/>
      <c r="G48" s="294"/>
    </row>
    <row r="49" spans="4:7" hidden="1" x14ac:dyDescent="0.3">
      <c r="D49" s="260"/>
      <c r="E49" s="260"/>
      <c r="F49" s="260"/>
      <c r="G49" s="294"/>
    </row>
    <row r="50" spans="4:7" hidden="1" x14ac:dyDescent="0.3">
      <c r="D50" s="260"/>
      <c r="E50" s="260"/>
      <c r="F50" s="260"/>
      <c r="G50" s="294"/>
    </row>
    <row r="51" spans="4:7" hidden="1" x14ac:dyDescent="0.3">
      <c r="D51" s="260"/>
      <c r="E51" s="260"/>
      <c r="F51" s="260"/>
      <c r="G51" s="294"/>
    </row>
    <row r="52" spans="4:7" hidden="1" x14ac:dyDescent="0.3">
      <c r="D52" s="260"/>
      <c r="E52" s="260"/>
      <c r="F52" s="260"/>
      <c r="G52" s="294"/>
    </row>
    <row r="53" spans="4:7" hidden="1" x14ac:dyDescent="0.3">
      <c r="D53" s="260"/>
      <c r="E53" s="260"/>
      <c r="F53" s="260"/>
      <c r="G53" s="294"/>
    </row>
    <row r="54" spans="4:7" hidden="1" x14ac:dyDescent="0.3">
      <c r="D54" s="260"/>
      <c r="E54" s="260"/>
      <c r="F54" s="260"/>
      <c r="G54" s="294"/>
    </row>
    <row r="55" spans="4:7" hidden="1" x14ac:dyDescent="0.3">
      <c r="D55" s="260"/>
      <c r="E55" s="260"/>
      <c r="F55" s="260"/>
      <c r="G55" s="294"/>
    </row>
    <row r="56" spans="4:7" hidden="1" x14ac:dyDescent="0.3">
      <c r="D56" s="260"/>
      <c r="E56" s="260"/>
      <c r="F56" s="260"/>
      <c r="G56" s="294"/>
    </row>
    <row r="57" spans="4:7" hidden="1" x14ac:dyDescent="0.3">
      <c r="D57" s="260"/>
      <c r="E57" s="260"/>
      <c r="F57" s="260"/>
      <c r="G57" s="294"/>
    </row>
    <row r="58" spans="4:7" hidden="1" x14ac:dyDescent="0.3">
      <c r="D58" s="321"/>
      <c r="E58" s="260"/>
      <c r="F58" s="260"/>
      <c r="G58" s="294"/>
    </row>
    <row r="59" spans="4:7" hidden="1" x14ac:dyDescent="0.3">
      <c r="D59" s="321"/>
      <c r="E59" s="260"/>
      <c r="F59" s="260"/>
      <c r="G59" s="294"/>
    </row>
    <row r="60" spans="4:7" hidden="1" x14ac:dyDescent="0.3">
      <c r="D60" s="321"/>
      <c r="E60" s="260"/>
      <c r="F60" s="260"/>
      <c r="G60" s="294"/>
    </row>
    <row r="61" spans="4:7" hidden="1" x14ac:dyDescent="0.3">
      <c r="D61" s="321"/>
      <c r="E61" s="260"/>
      <c r="F61" s="260"/>
      <c r="G61" s="294"/>
    </row>
    <row r="62" spans="4:7" hidden="1" x14ac:dyDescent="0.3">
      <c r="D62" s="321"/>
      <c r="E62" s="260"/>
      <c r="F62" s="260"/>
      <c r="G62" s="294"/>
    </row>
    <row r="63" spans="4:7" hidden="1" x14ac:dyDescent="0.3">
      <c r="D63" s="321"/>
      <c r="E63" s="260"/>
      <c r="F63" s="260"/>
      <c r="G63" s="294"/>
    </row>
    <row r="64" spans="4:7" hidden="1" x14ac:dyDescent="0.3">
      <c r="D64" s="321"/>
      <c r="E64" s="260"/>
      <c r="F64" s="260"/>
      <c r="G64" s="294"/>
    </row>
    <row r="65" spans="4:7" hidden="1" x14ac:dyDescent="0.3">
      <c r="D65" s="322"/>
      <c r="E65" s="291"/>
      <c r="F65" s="291"/>
      <c r="G65" s="295"/>
    </row>
  </sheetData>
  <sheetProtection password="DD03" sheet="1" objects="1" scenarios="1" selectLockedCells="1"/>
  <mergeCells count="20">
    <mergeCell ref="E5:E6"/>
    <mergeCell ref="B13:C13"/>
    <mergeCell ref="B14:C14"/>
    <mergeCell ref="B15:C15"/>
    <mergeCell ref="B6:C6"/>
    <mergeCell ref="B7:C7"/>
    <mergeCell ref="B8:C8"/>
    <mergeCell ref="B9:C9"/>
    <mergeCell ref="B10:C10"/>
    <mergeCell ref="B11:C11"/>
    <mergeCell ref="A1:C1"/>
    <mergeCell ref="A2:C2"/>
    <mergeCell ref="A4:C4"/>
    <mergeCell ref="A3:C3"/>
    <mergeCell ref="B12:C12"/>
    <mergeCell ref="B16:C16"/>
    <mergeCell ref="B17:C17"/>
    <mergeCell ref="B18:C18"/>
    <mergeCell ref="B19:C19"/>
    <mergeCell ref="B20:C20"/>
  </mergeCells>
  <dataValidations count="1">
    <dataValidation type="whole" operator="greaterThan" allowBlank="1" showInputMessage="1" showErrorMessage="1" sqref="F13">
      <formula1>0</formula1>
    </dataValidation>
  </dataValidations>
  <pageMargins left="0.59055118110236227" right="0.59055118110236227" top="0.74803149606299213" bottom="0.74803149606299213" header="0.31496062992125984" footer="0.31496062992125984"/>
  <pageSetup paperSize="10000" orientation="portrait" horizontalDpi="0" verticalDpi="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T61"/>
  <sheetViews>
    <sheetView workbookViewId="0">
      <selection activeCell="S18" sqref="S18"/>
    </sheetView>
  </sheetViews>
  <sheetFormatPr defaultRowHeight="14.4" x14ac:dyDescent="0.3"/>
  <cols>
    <col min="1" max="1" width="16.88671875" bestFit="1" customWidth="1"/>
    <col min="2" max="2" width="4" customWidth="1"/>
    <col min="4" max="4" width="4" customWidth="1"/>
    <col min="5" max="5" width="27" bestFit="1" customWidth="1"/>
    <col min="6" max="6" width="2.109375" customWidth="1"/>
    <col min="7" max="7" width="10.44140625" bestFit="1" customWidth="1"/>
    <col min="8" max="8" width="2.109375" customWidth="1"/>
    <col min="9" max="9" width="14.33203125" bestFit="1" customWidth="1"/>
    <col min="10" max="10" width="2.109375" customWidth="1"/>
    <col min="13" max="13" width="2.109375" customWidth="1"/>
    <col min="14" max="14" width="14.33203125" bestFit="1" customWidth="1"/>
    <col min="15" max="15" width="3.44140625" customWidth="1"/>
    <col min="16" max="16" width="3.6640625" customWidth="1"/>
    <col min="17" max="17" width="10.44140625" bestFit="1" customWidth="1"/>
  </cols>
  <sheetData>
    <row r="1" spans="1:20" x14ac:dyDescent="0.3">
      <c r="A1" s="10" t="s">
        <v>19</v>
      </c>
      <c r="C1" s="13" t="s">
        <v>18</v>
      </c>
      <c r="E1" s="20" t="s">
        <v>30</v>
      </c>
      <c r="G1" s="44" t="s">
        <v>47</v>
      </c>
      <c r="I1" s="13" t="s">
        <v>51</v>
      </c>
      <c r="K1" s="48" t="s">
        <v>56</v>
      </c>
      <c r="L1" s="48" t="s">
        <v>45</v>
      </c>
      <c r="N1" s="595" t="s">
        <v>170</v>
      </c>
      <c r="O1" s="595"/>
      <c r="Q1" s="253" t="s">
        <v>13</v>
      </c>
      <c r="R1" s="254" t="s">
        <v>200</v>
      </c>
      <c r="S1" s="254" t="s">
        <v>18</v>
      </c>
      <c r="T1" s="254"/>
    </row>
    <row r="2" spans="1:20" x14ac:dyDescent="0.3">
      <c r="A2" s="9" t="s">
        <v>15</v>
      </c>
      <c r="B2">
        <v>1</v>
      </c>
      <c r="C2" s="14" t="str">
        <f>IF(B2&lt;=I$20,"R" &amp; B2,"-")</f>
        <v>R1</v>
      </c>
      <c r="D2" s="71">
        <f>IF(OR(B2&gt;I$17/3,I$17/B2&gt;40),"-",B2)</f>
        <v>1</v>
      </c>
      <c r="E2" s="21" t="s">
        <v>32</v>
      </c>
      <c r="G2" s="27" t="str">
        <f>IF(Dt_Peng!C3&lt;&gt;"",Dt_Peng!C3,"-")</f>
        <v>M J</v>
      </c>
      <c r="I2" s="14" t="str">
        <f>IF(Dt_Pemb_R!C4&gt;24,"6 kolom " &amp; ROUNDUP(Dt_Pemb_R!C4/6,0) &amp; " baris","-")</f>
        <v>-</v>
      </c>
      <c r="K2" s="12" t="str">
        <f>IF(Dt_Matpel!B3&lt;&gt;"",Dt_Matpel!B3,"-")</f>
        <v>B. Indonesia</v>
      </c>
      <c r="L2" s="12" t="str">
        <f>IF(Dt_Matpel!C3&lt;&gt;"",Dt_Matpel!C3,"-")</f>
        <v>B. Indonesia</v>
      </c>
      <c r="N2" s="255" t="s">
        <v>157</v>
      </c>
      <c r="O2" s="256">
        <v>13</v>
      </c>
      <c r="Q2" s="27">
        <v>1</v>
      </c>
      <c r="R2" s="20">
        <f>COUNTIF(Ruang[Kelas],Q2)</f>
        <v>0</v>
      </c>
      <c r="S2" s="20">
        <f>ROUNDUP(R2/40,0)</f>
        <v>0</v>
      </c>
      <c r="T2" s="20"/>
    </row>
    <row r="3" spans="1:20" x14ac:dyDescent="0.3">
      <c r="A3" s="9" t="s">
        <v>16</v>
      </c>
      <c r="B3">
        <v>2</v>
      </c>
      <c r="C3" s="14" t="str">
        <f t="shared" ref="C3:C31" si="0">IF(B3&lt;=I$20,"R" &amp; B3,"-")</f>
        <v>R2</v>
      </c>
      <c r="D3" s="71">
        <f t="shared" ref="D3:D31" si="1">IF(OR(B3&gt;I$17/3,I$17/B3&gt;40),"-",B3)</f>
        <v>2</v>
      </c>
      <c r="E3" s="21" t="s">
        <v>33</v>
      </c>
      <c r="G3" s="27" t="str">
        <f>IF(Dt_Peng!C4&lt;&gt;"",Dt_Peng!C4,"-")</f>
        <v>L S</v>
      </c>
      <c r="I3" s="14" t="str">
        <f>IF(AND(Dt_Pemb_R!C4&gt;15,Dt_Pemb_R!C4&lt;36),"5 kolom " &amp; ROUNDUP(Dt_Pemb_R!C4/5,0) &amp; " baris","-")</f>
        <v>-</v>
      </c>
      <c r="K3" s="12" t="str">
        <f>IF(Dt_Matpel!B4&lt;&gt;"",Dt_Matpel!B4,"-")</f>
        <v>Matematika</v>
      </c>
      <c r="L3" s="12" t="str">
        <f>IF(Dt_Matpel!C4&lt;&gt;"",Dt_Matpel!C4,"-")</f>
        <v>Matematika</v>
      </c>
      <c r="N3" s="255" t="s">
        <v>159</v>
      </c>
      <c r="O3" s="256">
        <v>14</v>
      </c>
      <c r="Q3" s="27">
        <v>2</v>
      </c>
      <c r="R3" s="20">
        <f>COUNTIF(Ruang[Kelas],Q3)</f>
        <v>0</v>
      </c>
      <c r="S3" s="20">
        <f t="shared" ref="S3:S13" si="2">ROUNDUP(R3/40,0)</f>
        <v>0</v>
      </c>
      <c r="T3" s="20"/>
    </row>
    <row r="4" spans="1:20" x14ac:dyDescent="0.3">
      <c r="B4">
        <v>3</v>
      </c>
      <c r="C4" s="14" t="str">
        <f t="shared" si="0"/>
        <v>R3</v>
      </c>
      <c r="D4" s="71">
        <f t="shared" si="1"/>
        <v>3</v>
      </c>
      <c r="E4" s="21" t="s">
        <v>34</v>
      </c>
      <c r="G4" s="27" t="str">
        <f>IF(Dt_Peng!C5&lt;&gt;"",Dt_Peng!C5,"-")</f>
        <v>H N</v>
      </c>
      <c r="I4" s="14" t="str">
        <f>IF(AND(Dt_Pemb_R!C4&gt;8,Dt_Pemb_R!C4&lt;25),"4 kolom " &amp; ROUNDUP(Dt_Pemb_R!C4/4,0) &amp; " baris","-")</f>
        <v>4 kolom 3 baris</v>
      </c>
      <c r="K4" s="12" t="str">
        <f>IF(Dt_Matpel!B5&lt;&gt;"",Dt_Matpel!B5,"-")</f>
        <v>B. Inggris</v>
      </c>
      <c r="L4" s="12" t="str">
        <f>IF(Dt_Matpel!C5&lt;&gt;"",Dt_Matpel!C5,"-")</f>
        <v>B. Inggris</v>
      </c>
      <c r="N4" s="255" t="s">
        <v>160</v>
      </c>
      <c r="O4" s="256">
        <v>15</v>
      </c>
      <c r="Q4" s="27">
        <v>3</v>
      </c>
      <c r="R4" s="20">
        <f>COUNTIF(Ruang[Kelas],Q4)</f>
        <v>0</v>
      </c>
      <c r="S4" s="20">
        <f t="shared" si="2"/>
        <v>0</v>
      </c>
      <c r="T4" s="20"/>
    </row>
    <row r="5" spans="1:20" x14ac:dyDescent="0.3">
      <c r="A5" s="1" t="s">
        <v>22</v>
      </c>
      <c r="B5">
        <v>4</v>
      </c>
      <c r="C5" s="14" t="str">
        <f t="shared" si="0"/>
        <v>-</v>
      </c>
      <c r="D5" s="71">
        <f t="shared" si="1"/>
        <v>4</v>
      </c>
      <c r="G5" s="27" t="str">
        <f>IF(Dt_Peng!C6&lt;&gt;"",Dt_Peng!C6,"-")</f>
        <v>A Z</v>
      </c>
      <c r="I5" s="14" t="str">
        <f>IF(Dt_Pemb_R!C4&lt;16,"3 kolom " &amp; ROUNDUP(Dt_Pemb_R!C4/3,0) &amp; " baris","-")</f>
        <v>3 kolom 4 baris</v>
      </c>
      <c r="K5" s="12" t="str">
        <f>IF(Dt_Matpel!B6&lt;&gt;"",Dt_Matpel!B6,"-")</f>
        <v>IPA</v>
      </c>
      <c r="L5" s="12" t="str">
        <f>IF(Dt_Matpel!C6&lt;&gt;"",Dt_Matpel!C6,"-")</f>
        <v>IPA</v>
      </c>
      <c r="N5" s="255" t="s">
        <v>158</v>
      </c>
      <c r="O5" s="256">
        <v>16</v>
      </c>
      <c r="Q5" s="27">
        <v>4</v>
      </c>
      <c r="R5" s="20">
        <f>COUNTIF(Ruang[Kelas],Q5)</f>
        <v>0</v>
      </c>
      <c r="S5" s="20">
        <f t="shared" si="2"/>
        <v>0</v>
      </c>
      <c r="T5" s="20"/>
    </row>
    <row r="6" spans="1:20" x14ac:dyDescent="0.3">
      <c r="A6" s="11" t="s">
        <v>20</v>
      </c>
      <c r="B6">
        <v>5</v>
      </c>
      <c r="C6" s="14" t="str">
        <f t="shared" si="0"/>
        <v>-</v>
      </c>
      <c r="D6" s="71">
        <f t="shared" si="1"/>
        <v>5</v>
      </c>
      <c r="E6" s="24" t="s">
        <v>31</v>
      </c>
      <c r="G6" s="27" t="str">
        <f>IF(Dt_Peng!C7&lt;&gt;"",Dt_Peng!C7,"-")</f>
        <v>A R</v>
      </c>
      <c r="K6" s="12" t="str">
        <f>IF(Dt_Matpel!B7&lt;&gt;"",Dt_Matpel!B7,"-")</f>
        <v>IPS</v>
      </c>
      <c r="L6" s="12" t="str">
        <f>IF(Dt_Matpel!C7&lt;&gt;"",Dt_Matpel!C7,"-")</f>
        <v>IPS</v>
      </c>
      <c r="N6" s="255" t="s">
        <v>161</v>
      </c>
      <c r="O6" s="256">
        <v>17</v>
      </c>
      <c r="Q6" s="27">
        <v>5</v>
      </c>
      <c r="R6" s="20">
        <f>COUNTIF(Ruang[Kelas],Q6)</f>
        <v>0</v>
      </c>
      <c r="S6" s="20">
        <f t="shared" si="2"/>
        <v>0</v>
      </c>
      <c r="T6" s="20"/>
    </row>
    <row r="7" spans="1:20" x14ac:dyDescent="0.3">
      <c r="A7" s="11" t="s">
        <v>21</v>
      </c>
      <c r="B7">
        <v>6</v>
      </c>
      <c r="C7" s="14" t="str">
        <f t="shared" si="0"/>
        <v>-</v>
      </c>
      <c r="D7" s="71">
        <f t="shared" si="1"/>
        <v>6</v>
      </c>
      <c r="E7" s="23" t="s">
        <v>241</v>
      </c>
      <c r="G7" s="27" t="str">
        <f>IF(Dt_Peng!C8&lt;&gt;"",Dt_Peng!C8,"-")</f>
        <v>L A</v>
      </c>
      <c r="I7" s="22" t="s">
        <v>52</v>
      </c>
      <c r="K7" s="12" t="str">
        <f>IF(Dt_Matpel!B8&lt;&gt;"",Dt_Matpel!B8,"-")</f>
        <v>PAI</v>
      </c>
      <c r="L7" s="12" t="str">
        <f>IF(Dt_Matpel!C8&lt;&gt;"",Dt_Matpel!C8,"-")</f>
        <v>PAI</v>
      </c>
      <c r="N7" s="255" t="s">
        <v>162</v>
      </c>
      <c r="O7" s="256">
        <v>18</v>
      </c>
      <c r="Q7" s="27">
        <v>6</v>
      </c>
      <c r="R7" s="20">
        <f>COUNTIF(Ruang[Kelas],Q7)</f>
        <v>0</v>
      </c>
      <c r="S7" s="20">
        <f t="shared" si="2"/>
        <v>0</v>
      </c>
      <c r="T7" s="20"/>
    </row>
    <row r="8" spans="1:20" x14ac:dyDescent="0.3">
      <c r="B8">
        <v>7</v>
      </c>
      <c r="C8" s="14" t="str">
        <f t="shared" si="0"/>
        <v>-</v>
      </c>
      <c r="D8" s="71">
        <f t="shared" si="1"/>
        <v>7</v>
      </c>
      <c r="E8" s="23" t="s">
        <v>242</v>
      </c>
      <c r="G8" s="27" t="str">
        <f>IF(Dt_Peng!C9&lt;&gt;"",Dt_Peng!C9,"-")</f>
        <v>L W</v>
      </c>
      <c r="I8" s="47" t="s">
        <v>90</v>
      </c>
      <c r="K8" s="12" t="str">
        <f>IF(Dt_Matpel!B9&lt;&gt;"",Dt_Matpel!B9,"-")</f>
        <v>PKN</v>
      </c>
      <c r="L8" s="12" t="str">
        <f>IF(Dt_Matpel!C9&lt;&gt;"",Dt_Matpel!C9,"-")</f>
        <v>PKN</v>
      </c>
      <c r="N8" s="255" t="s">
        <v>103</v>
      </c>
      <c r="O8" s="256">
        <v>19</v>
      </c>
      <c r="Q8" s="27">
        <v>7</v>
      </c>
      <c r="R8" s="20">
        <f>COUNTIF(Ruang[Kelas],Q8)</f>
        <v>12</v>
      </c>
      <c r="S8" s="20">
        <f t="shared" si="2"/>
        <v>1</v>
      </c>
      <c r="T8" s="20"/>
    </row>
    <row r="9" spans="1:20" x14ac:dyDescent="0.3">
      <c r="A9" s="22" t="s">
        <v>13</v>
      </c>
      <c r="B9">
        <v>8</v>
      </c>
      <c r="C9" s="14" t="str">
        <f t="shared" si="0"/>
        <v>-</v>
      </c>
      <c r="D9" s="71">
        <f t="shared" si="1"/>
        <v>8</v>
      </c>
      <c r="E9" s="23" t="s">
        <v>289</v>
      </c>
      <c r="G9" s="27" t="str">
        <f>IF(Dt_Peng!C10&lt;&gt;"",Dt_Peng!C10,"-")</f>
        <v>A Y</v>
      </c>
      <c r="I9" s="47" t="s">
        <v>91</v>
      </c>
      <c r="K9" s="12" t="str">
        <f>IF(Dt_Matpel!B10&lt;&gt;"",Dt_Matpel!B10,"-")</f>
        <v>Seni Budaya/Informatika</v>
      </c>
      <c r="L9" s="12" t="str">
        <f>IF(Dt_Matpel!C10&lt;&gt;"",Dt_Matpel!C10,"-")</f>
        <v>Seni Budaya/Informatika</v>
      </c>
      <c r="N9" s="255" t="s">
        <v>165</v>
      </c>
      <c r="O9" s="256">
        <v>20</v>
      </c>
      <c r="Q9" s="27">
        <v>8</v>
      </c>
      <c r="R9" s="20">
        <f>COUNTIF(Ruang[Kelas],Q9)</f>
        <v>17</v>
      </c>
      <c r="S9" s="20">
        <f t="shared" si="2"/>
        <v>1</v>
      </c>
      <c r="T9" s="20"/>
    </row>
    <row r="10" spans="1:20" x14ac:dyDescent="0.3">
      <c r="A10" s="18">
        <v>1</v>
      </c>
      <c r="B10">
        <v>9</v>
      </c>
      <c r="C10" s="14" t="str">
        <f t="shared" si="0"/>
        <v>-</v>
      </c>
      <c r="D10" s="71">
        <f t="shared" si="1"/>
        <v>9</v>
      </c>
      <c r="E10" s="23" t="s">
        <v>35</v>
      </c>
      <c r="G10" s="27" t="str">
        <f>IF(Dt_Peng!C11&lt;&gt;"",Dt_Peng!C11,"-")</f>
        <v>S M</v>
      </c>
      <c r="K10" s="12" t="str">
        <f>IF(Dt_Matpel!B11&lt;&gt;"",Dt_Matpel!B11,"-")</f>
        <v>Penjas Orkes</v>
      </c>
      <c r="L10" s="12" t="str">
        <f>IF(Dt_Matpel!C11&lt;&gt;"",Dt_Matpel!C11,"-")</f>
        <v>Penjas</v>
      </c>
      <c r="N10" s="255" t="s">
        <v>164</v>
      </c>
      <c r="O10" s="256">
        <v>21</v>
      </c>
      <c r="Q10" s="27">
        <v>9</v>
      </c>
      <c r="R10" s="20">
        <f>COUNTIF(Ruang[Kelas],Q10)</f>
        <v>0</v>
      </c>
      <c r="S10" s="20">
        <f t="shared" si="2"/>
        <v>0</v>
      </c>
      <c r="T10" s="20"/>
    </row>
    <row r="11" spans="1:20" x14ac:dyDescent="0.3">
      <c r="A11" s="18">
        <v>2</v>
      </c>
      <c r="B11">
        <v>10</v>
      </c>
      <c r="C11" s="14" t="str">
        <f t="shared" si="0"/>
        <v>-</v>
      </c>
      <c r="D11" s="71" t="str">
        <f t="shared" si="1"/>
        <v>-</v>
      </c>
      <c r="E11" s="23" t="s">
        <v>36</v>
      </c>
      <c r="G11" s="27" t="str">
        <f>IF(Dt_Peng!C12&lt;&gt;"",Dt_Peng!C12,"-")</f>
        <v>D R</v>
      </c>
      <c r="I11" s="67" t="s">
        <v>78</v>
      </c>
      <c r="K11" s="12" t="str">
        <f>IF(Dt_Matpel!B12&lt;&gt;"",Dt_Matpel!B12,"-")</f>
        <v>Informatika</v>
      </c>
      <c r="L11" s="12" t="str">
        <f>IF(Dt_Matpel!C12&lt;&gt;"",Dt_Matpel!C12,"-")</f>
        <v>Informatika</v>
      </c>
      <c r="N11" s="255" t="s">
        <v>163</v>
      </c>
      <c r="O11" s="256">
        <v>22</v>
      </c>
      <c r="Q11" s="27">
        <v>10</v>
      </c>
      <c r="R11" s="20">
        <f>COUNTIF(Ruang[Kelas],Q11)</f>
        <v>0</v>
      </c>
      <c r="S11" s="20">
        <f t="shared" si="2"/>
        <v>0</v>
      </c>
      <c r="T11" s="20"/>
    </row>
    <row r="12" spans="1:20" x14ac:dyDescent="0.3">
      <c r="A12" s="18">
        <v>3</v>
      </c>
      <c r="B12">
        <v>11</v>
      </c>
      <c r="C12" s="14" t="str">
        <f t="shared" si="0"/>
        <v>-</v>
      </c>
      <c r="D12" s="71" t="str">
        <f t="shared" si="1"/>
        <v>-</v>
      </c>
      <c r="G12" s="27" t="str">
        <f>IF(Dt_Peng!C13&lt;&gt;"",Dt_Peng!C13,"-")</f>
        <v>N M</v>
      </c>
      <c r="I12" s="14" t="s">
        <v>79</v>
      </c>
      <c r="K12" s="12" t="str">
        <f>IF(Dt_Matpel!B13&lt;&gt;"",Dt_Matpel!B13,"-")</f>
        <v>Prakarya</v>
      </c>
      <c r="L12" s="12" t="str">
        <f>IF(Dt_Matpel!C13&lt;&gt;"",Dt_Matpel!C13,"-")</f>
        <v>Prakarya</v>
      </c>
      <c r="N12" s="255" t="s">
        <v>166</v>
      </c>
      <c r="O12" s="256">
        <v>23</v>
      </c>
      <c r="Q12" s="27">
        <v>11</v>
      </c>
      <c r="R12" s="20">
        <f>COUNTIF(Ruang[Kelas],Q12)</f>
        <v>0</v>
      </c>
      <c r="S12" s="20">
        <f t="shared" si="2"/>
        <v>0</v>
      </c>
      <c r="T12" s="20"/>
    </row>
    <row r="13" spans="1:20" x14ac:dyDescent="0.3">
      <c r="A13" s="18">
        <v>4</v>
      </c>
      <c r="B13">
        <v>12</v>
      </c>
      <c r="C13" s="14" t="str">
        <f t="shared" si="0"/>
        <v>-</v>
      </c>
      <c r="D13" s="71" t="str">
        <f t="shared" si="1"/>
        <v>-</v>
      </c>
      <c r="E13" s="25" t="s">
        <v>37</v>
      </c>
      <c r="G13" s="27" t="str">
        <f>IF(Dt_Peng!C14&lt;&gt;"",Dt_Peng!C14,"-")</f>
        <v>Z L</v>
      </c>
      <c r="I13" s="14" t="s">
        <v>80</v>
      </c>
      <c r="K13" s="12" t="str">
        <f>IF(Dt_Matpel!B14&lt;&gt;"",Dt_Matpel!B14,"-")</f>
        <v>Mulok TBTQ</v>
      </c>
      <c r="L13" s="12" t="str">
        <f>IF(Dt_Matpel!C14&lt;&gt;"",Dt_Matpel!C14,"-")</f>
        <v>TBTQ</v>
      </c>
      <c r="N13" s="255" t="s">
        <v>168</v>
      </c>
      <c r="O13" s="256">
        <v>24</v>
      </c>
      <c r="Q13" s="27">
        <v>12</v>
      </c>
      <c r="R13" s="20">
        <f>COUNTIF(Ruang[Kelas],Q13)</f>
        <v>0</v>
      </c>
      <c r="S13" s="20">
        <f t="shared" si="2"/>
        <v>0</v>
      </c>
      <c r="T13" s="20"/>
    </row>
    <row r="14" spans="1:20" x14ac:dyDescent="0.3">
      <c r="A14" s="18">
        <v>5</v>
      </c>
      <c r="B14">
        <v>13</v>
      </c>
      <c r="C14" s="14" t="str">
        <f t="shared" si="0"/>
        <v>-</v>
      </c>
      <c r="D14" s="71" t="str">
        <f t="shared" si="1"/>
        <v>-</v>
      </c>
      <c r="E14" s="19" t="str">
        <f ca="1">TAHUN-2 &amp; "/" &amp; TAHUN -1</f>
        <v>2023/2024</v>
      </c>
      <c r="G14" s="27" t="str">
        <f>IF(Dt_Peng!C15&lt;&gt;"",Dt_Peng!C15,"-")</f>
        <v>-</v>
      </c>
      <c r="I14" s="14" t="s">
        <v>81</v>
      </c>
      <c r="K14" s="12" t="str">
        <f>IF(Dt_Matpel!B15&lt;&gt;"",Dt_Matpel!B15,"-")</f>
        <v>-</v>
      </c>
      <c r="L14" s="12" t="str">
        <f>IF(Dt_Matpel!C15&lt;&gt;"",Dt_Matpel!C15,"-")</f>
        <v>-</v>
      </c>
      <c r="N14" s="255" t="s">
        <v>169</v>
      </c>
      <c r="O14" s="256">
        <v>25</v>
      </c>
      <c r="Q14" s="44"/>
      <c r="R14" s="44"/>
      <c r="S14" s="44">
        <f>SUM(S2:S13)</f>
        <v>2</v>
      </c>
      <c r="T14" s="44"/>
    </row>
    <row r="15" spans="1:20" x14ac:dyDescent="0.3">
      <c r="A15" s="18">
        <v>6</v>
      </c>
      <c r="B15">
        <v>14</v>
      </c>
      <c r="C15" s="14" t="str">
        <f t="shared" si="0"/>
        <v>-</v>
      </c>
      <c r="D15" s="71" t="str">
        <f t="shared" si="1"/>
        <v>-</v>
      </c>
      <c r="E15" s="19" t="str">
        <f ca="1">TAHUN-1 &amp; "/" &amp; TAHUN</f>
        <v>2024/2025</v>
      </c>
      <c r="G15" s="27" t="str">
        <f>IF(Dt_Peng!C16&lt;&gt;"",Dt_Peng!C16,"-")</f>
        <v>-</v>
      </c>
      <c r="K15" s="12" t="str">
        <f>IF(Dt_Matpel!B16&lt;&gt;"",Dt_Matpel!B16,"-")</f>
        <v>-</v>
      </c>
      <c r="L15" s="12" t="str">
        <f>IF(Dt_Matpel!C16&lt;&gt;"",Dt_Matpel!C16,"-")</f>
        <v>-</v>
      </c>
      <c r="N15" s="255" t="s">
        <v>167</v>
      </c>
      <c r="O15" s="256">
        <v>26</v>
      </c>
    </row>
    <row r="16" spans="1:20" x14ac:dyDescent="0.3">
      <c r="A16" s="18">
        <v>7</v>
      </c>
      <c r="B16">
        <v>15</v>
      </c>
      <c r="C16" s="14" t="str">
        <f t="shared" si="0"/>
        <v>-</v>
      </c>
      <c r="D16" s="71" t="str">
        <f t="shared" si="1"/>
        <v>-</v>
      </c>
      <c r="E16" s="19" t="str">
        <f ca="1">TAHUN &amp; "/" &amp; TAHUN +1</f>
        <v>2025/2026</v>
      </c>
      <c r="G16" s="27" t="str">
        <f>IF(Dt_Peng!C17&lt;&gt;"",Dt_Peng!C17,"-")</f>
        <v>-</v>
      </c>
      <c r="I16" s="1" t="s">
        <v>172</v>
      </c>
      <c r="K16" s="12" t="str">
        <f>IF(Dt_Matpel!B17&lt;&gt;"",Dt_Matpel!B17,"-")</f>
        <v>-</v>
      </c>
      <c r="L16" s="12" t="str">
        <f>IF(Dt_Matpel!C17&lt;&gt;"",Dt_Matpel!C17,"-")</f>
        <v>-</v>
      </c>
    </row>
    <row r="17" spans="1:17" x14ac:dyDescent="0.3">
      <c r="A17" s="18">
        <v>8</v>
      </c>
      <c r="B17">
        <v>16</v>
      </c>
      <c r="C17" s="14" t="str">
        <f t="shared" si="0"/>
        <v>-</v>
      </c>
      <c r="D17" s="71" t="str">
        <f t="shared" si="1"/>
        <v>-</v>
      </c>
      <c r="G17" s="27" t="str">
        <f>IF(Dt_Peng!C18&lt;&gt;"",Dt_Peng!C18,"-")</f>
        <v>-</v>
      </c>
      <c r="I17" s="12">
        <f>Dt_Pemb_R!E3</f>
        <v>29</v>
      </c>
      <c r="K17" s="12" t="str">
        <f>IF(Dt_Matpel!B18&lt;&gt;"",Dt_Matpel!B18,"-")</f>
        <v>-</v>
      </c>
      <c r="L17" s="12" t="str">
        <f>IF(Dt_Matpel!C18&lt;&gt;"",Dt_Matpel!C18,"-")</f>
        <v>-</v>
      </c>
      <c r="N17" s="595" t="s">
        <v>203</v>
      </c>
      <c r="O17" s="595"/>
      <c r="P17" s="595"/>
      <c r="Q17" s="595"/>
    </row>
    <row r="18" spans="1:17" x14ac:dyDescent="0.3">
      <c r="A18" s="18">
        <v>9</v>
      </c>
      <c r="B18">
        <v>17</v>
      </c>
      <c r="C18" s="14" t="str">
        <f t="shared" si="0"/>
        <v>-</v>
      </c>
      <c r="D18" s="71" t="str">
        <f t="shared" si="1"/>
        <v>-</v>
      </c>
      <c r="E18" s="26">
        <f ca="1">YEAR(NOW())</f>
        <v>2025</v>
      </c>
      <c r="G18" s="27" t="str">
        <f>IF(Dt_Peng!C19&lt;&gt;"",Dt_Peng!C19,"-")</f>
        <v>-</v>
      </c>
      <c r="I18" s="88"/>
      <c r="K18" s="12" t="str">
        <f>IF(Dt_Matpel!B19&lt;&gt;"",Dt_Matpel!B19,"-")</f>
        <v>-</v>
      </c>
      <c r="L18" s="12" t="str">
        <f>IF(Dt_Matpel!C19&lt;&gt;"",Dt_Matpel!C19,"-")</f>
        <v>-</v>
      </c>
      <c r="N18" s="259" t="s">
        <v>23</v>
      </c>
      <c r="O18" s="256">
        <f>COUNTIF(Ruang[Ruang],N18)</f>
        <v>10</v>
      </c>
      <c r="P18" s="14">
        <f>O18</f>
        <v>10</v>
      </c>
      <c r="Q18" s="14" t="str">
        <f>IF(O18=0,"-",RIGHT("000" &amp; P17+1,3) &amp;" s.d " &amp; RIGHT("000" &amp; P18,3))</f>
        <v>001 s.d 010</v>
      </c>
    </row>
    <row r="19" spans="1:17" x14ac:dyDescent="0.3">
      <c r="A19" s="18">
        <v>10</v>
      </c>
      <c r="B19">
        <v>18</v>
      </c>
      <c r="C19" s="14" t="str">
        <f t="shared" si="0"/>
        <v>-</v>
      </c>
      <c r="D19" s="71" t="str">
        <f t="shared" si="1"/>
        <v>-</v>
      </c>
      <c r="G19" s="27" t="str">
        <f>IF(Dt_Peng!C20&lt;&gt;"",Dt_Peng!C20,"-")</f>
        <v>-</v>
      </c>
      <c r="I19" s="1" t="s">
        <v>17</v>
      </c>
      <c r="K19" s="12" t="str">
        <f>IF(Dt_Matpel!B20&lt;&gt;"",Dt_Matpel!B20,"-")</f>
        <v>-</v>
      </c>
      <c r="L19" s="12" t="str">
        <f>IF(Dt_Matpel!C20&lt;&gt;"",Dt_Matpel!C20,"-")</f>
        <v>-</v>
      </c>
      <c r="N19" s="259" t="s">
        <v>24</v>
      </c>
      <c r="O19" s="256">
        <f>COUNTIF(Ruang[Ruang],N19)</f>
        <v>10</v>
      </c>
      <c r="P19" s="14">
        <f>P18+O19</f>
        <v>20</v>
      </c>
      <c r="Q19" s="14" t="str">
        <f t="shared" ref="Q19:Q47" si="3">IF(O19=0,"-",RIGHT("000" &amp; P18+1,3) &amp;" s.d " &amp; RIGHT("000" &amp; P19,3))</f>
        <v>011 s.d 020</v>
      </c>
    </row>
    <row r="20" spans="1:17" x14ac:dyDescent="0.3">
      <c r="A20" s="18">
        <v>11</v>
      </c>
      <c r="B20">
        <v>19</v>
      </c>
      <c r="C20" s="14" t="str">
        <f t="shared" si="0"/>
        <v>-</v>
      </c>
      <c r="D20" s="71" t="str">
        <f t="shared" si="1"/>
        <v>-</v>
      </c>
      <c r="E20" s="28" t="s">
        <v>48</v>
      </c>
      <c r="G20" s="27" t="str">
        <f>IF(Dt_Peng!C21&lt;&gt;"",Dt_Peng!C21,"-")</f>
        <v>-</v>
      </c>
      <c r="I20" s="12">
        <f>Dt_Pemb_R!C3</f>
        <v>3</v>
      </c>
      <c r="K20" s="12" t="str">
        <f>IF(Dt_Matpel!B21&lt;&gt;"",Dt_Matpel!B21,"-")</f>
        <v>-</v>
      </c>
      <c r="L20" s="12" t="str">
        <f>IF(Dt_Matpel!C21&lt;&gt;"",Dt_Matpel!C21,"-")</f>
        <v>-</v>
      </c>
      <c r="N20" s="259" t="s">
        <v>171</v>
      </c>
      <c r="O20" s="256">
        <f>COUNTIF(Ruang[Ruang],N20)</f>
        <v>9</v>
      </c>
      <c r="P20" s="14">
        <f>P19+O20</f>
        <v>29</v>
      </c>
      <c r="Q20" s="14" t="str">
        <f t="shared" si="3"/>
        <v>021 s.d 029</v>
      </c>
    </row>
    <row r="21" spans="1:17" x14ac:dyDescent="0.3">
      <c r="A21" s="18">
        <v>12</v>
      </c>
      <c r="B21">
        <v>20</v>
      </c>
      <c r="C21" s="14" t="str">
        <f t="shared" si="0"/>
        <v>-</v>
      </c>
      <c r="D21" s="71" t="str">
        <f t="shared" si="1"/>
        <v>-</v>
      </c>
      <c r="E21" s="46" t="s">
        <v>49</v>
      </c>
      <c r="G21" s="27" t="str">
        <f>IF(Dt_Peng!C22&lt;&gt;"",Dt_Peng!C22,"-")</f>
        <v>-</v>
      </c>
      <c r="K21" s="12" t="str">
        <f>IF(Dt_Matpel!B22&lt;&gt;"",Dt_Matpel!B22,"-")</f>
        <v>-</v>
      </c>
      <c r="L21" s="12" t="str">
        <f>IF(Dt_Matpel!C22&lt;&gt;"",Dt_Matpel!C22,"-")</f>
        <v>-</v>
      </c>
      <c r="N21" s="259" t="s">
        <v>173</v>
      </c>
      <c r="O21" s="256">
        <f>COUNTIF(Ruang[Ruang],N21)</f>
        <v>0</v>
      </c>
      <c r="P21" s="14">
        <f t="shared" ref="P21:P47" si="4">P20+O21</f>
        <v>29</v>
      </c>
      <c r="Q21" s="14" t="str">
        <f t="shared" si="3"/>
        <v>-</v>
      </c>
    </row>
    <row r="22" spans="1:17" x14ac:dyDescent="0.3">
      <c r="B22">
        <v>21</v>
      </c>
      <c r="C22" s="14" t="str">
        <f t="shared" si="0"/>
        <v>-</v>
      </c>
      <c r="D22" s="71" t="str">
        <f t="shared" si="1"/>
        <v>-</v>
      </c>
      <c r="E22" s="46" t="s">
        <v>50</v>
      </c>
      <c r="G22" s="27" t="str">
        <f>IF(Dt_Peng!C23&lt;&gt;"",Dt_Peng!C23,"-")</f>
        <v>-</v>
      </c>
      <c r="K22" s="12" t="str">
        <f>IF(Dt_Matpel!B23&lt;&gt;"",Dt_Matpel!B23,"-")</f>
        <v>-</v>
      </c>
      <c r="L22" s="12" t="str">
        <f>IF(Dt_Matpel!C23&lt;&gt;"",Dt_Matpel!C23,"-")</f>
        <v>-</v>
      </c>
      <c r="N22" s="259" t="s">
        <v>174</v>
      </c>
      <c r="O22" s="256">
        <f>COUNTIF(Ruang[Ruang],N22)</f>
        <v>0</v>
      </c>
      <c r="P22" s="14">
        <f t="shared" si="4"/>
        <v>29</v>
      </c>
      <c r="Q22" s="14" t="str">
        <f t="shared" si="3"/>
        <v>-</v>
      </c>
    </row>
    <row r="23" spans="1:17" x14ac:dyDescent="0.3">
      <c r="B23">
        <v>22</v>
      </c>
      <c r="C23" s="14" t="str">
        <f t="shared" si="0"/>
        <v>-</v>
      </c>
      <c r="D23" s="71" t="str">
        <f t="shared" si="1"/>
        <v>-</v>
      </c>
      <c r="G23" s="27" t="str">
        <f>IF(Dt_Peng!C24&lt;&gt;"",Dt_Peng!C24,"-")</f>
        <v>-</v>
      </c>
      <c r="K23" s="12" t="str">
        <f>IF(Dt_Matpel!B24&lt;&gt;"",Dt_Matpel!B24,"-")</f>
        <v>-</v>
      </c>
      <c r="L23" s="12" t="str">
        <f>IF(Dt_Matpel!C24&lt;&gt;"",Dt_Matpel!C24,"-")</f>
        <v>-</v>
      </c>
      <c r="N23" s="259" t="s">
        <v>175</v>
      </c>
      <c r="O23" s="256">
        <f>COUNTIF(Ruang[Ruang],N23)</f>
        <v>0</v>
      </c>
      <c r="P23" s="14">
        <f t="shared" si="4"/>
        <v>29</v>
      </c>
      <c r="Q23" s="14" t="str">
        <f t="shared" si="3"/>
        <v>-</v>
      </c>
    </row>
    <row r="24" spans="1:17" x14ac:dyDescent="0.3">
      <c r="B24">
        <v>23</v>
      </c>
      <c r="C24" s="14" t="str">
        <f t="shared" si="0"/>
        <v>-</v>
      </c>
      <c r="D24" s="71" t="str">
        <f t="shared" si="1"/>
        <v>-</v>
      </c>
      <c r="G24" s="27" t="str">
        <f>IF(Dt_Peng!C25&lt;&gt;"",Dt_Peng!C25,"-")</f>
        <v>-</v>
      </c>
      <c r="K24" s="12" t="str">
        <f>IF(Dt_Matpel!B25&lt;&gt;"",Dt_Matpel!B25,"-")</f>
        <v>-</v>
      </c>
      <c r="L24" s="12" t="str">
        <f>IF(Dt_Matpel!C25&lt;&gt;"",Dt_Matpel!C25,"-")</f>
        <v>-</v>
      </c>
      <c r="N24" s="259" t="s">
        <v>176</v>
      </c>
      <c r="O24" s="256">
        <f>COUNTIF(Ruang[Ruang],N24)</f>
        <v>0</v>
      </c>
      <c r="P24" s="14">
        <f t="shared" si="4"/>
        <v>29</v>
      </c>
      <c r="Q24" s="14" t="str">
        <f t="shared" si="3"/>
        <v>-</v>
      </c>
    </row>
    <row r="25" spans="1:17" x14ac:dyDescent="0.3">
      <c r="B25">
        <v>24</v>
      </c>
      <c r="C25" s="14" t="str">
        <f t="shared" si="0"/>
        <v>-</v>
      </c>
      <c r="D25" s="71" t="str">
        <f t="shared" si="1"/>
        <v>-</v>
      </c>
      <c r="G25" s="27" t="str">
        <f>IF(Dt_Peng!C26&lt;&gt;"",Dt_Peng!C26,"-")</f>
        <v>-</v>
      </c>
      <c r="K25" s="12" t="str">
        <f>IF(Dt_Matpel!B26&lt;&gt;"",Dt_Matpel!B26,"-")</f>
        <v>-</v>
      </c>
      <c r="L25" s="12" t="str">
        <f>IF(Dt_Matpel!C26&lt;&gt;"",Dt_Matpel!C26,"-")</f>
        <v>-</v>
      </c>
      <c r="N25" s="259" t="s">
        <v>177</v>
      </c>
      <c r="O25" s="256">
        <f>COUNTIF(Ruang[Ruang],N25)</f>
        <v>0</v>
      </c>
      <c r="P25" s="14">
        <f t="shared" si="4"/>
        <v>29</v>
      </c>
      <c r="Q25" s="14" t="str">
        <f t="shared" si="3"/>
        <v>-</v>
      </c>
    </row>
    <row r="26" spans="1:17" x14ac:dyDescent="0.3">
      <c r="B26">
        <v>25</v>
      </c>
      <c r="C26" s="14" t="str">
        <f t="shared" si="0"/>
        <v>-</v>
      </c>
      <c r="D26" s="71" t="str">
        <f t="shared" si="1"/>
        <v>-</v>
      </c>
      <c r="G26" s="27" t="str">
        <f>IF(Dt_Peng!C27&lt;&gt;"",Dt_Peng!C27,"-")</f>
        <v>-</v>
      </c>
      <c r="K26" s="12" t="str">
        <f>IF(Dt_Matpel!B27&lt;&gt;"",Dt_Matpel!B27,"-")</f>
        <v>-</v>
      </c>
      <c r="L26" s="12" t="str">
        <f>IF(Dt_Matpel!C27&lt;&gt;"",Dt_Matpel!C27,"-")</f>
        <v>-</v>
      </c>
      <c r="N26" s="259" t="s">
        <v>178</v>
      </c>
      <c r="O26" s="256">
        <f>COUNTIF(Ruang[Ruang],N26)</f>
        <v>0</v>
      </c>
      <c r="P26" s="14">
        <f t="shared" si="4"/>
        <v>29</v>
      </c>
      <c r="Q26" s="14" t="str">
        <f t="shared" si="3"/>
        <v>-</v>
      </c>
    </row>
    <row r="27" spans="1:17" x14ac:dyDescent="0.3">
      <c r="B27">
        <v>26</v>
      </c>
      <c r="C27" s="14" t="str">
        <f t="shared" si="0"/>
        <v>-</v>
      </c>
      <c r="D27" s="71" t="str">
        <f t="shared" si="1"/>
        <v>-</v>
      </c>
      <c r="G27" s="27" t="str">
        <f>IF(Dt_Peng!C28&lt;&gt;"",Dt_Peng!C28,"-")</f>
        <v>-</v>
      </c>
      <c r="K27" s="12" t="str">
        <f>IF(Dt_Matpel!B28&lt;&gt;"",Dt_Matpel!B28,"-")</f>
        <v>-</v>
      </c>
      <c r="L27" s="12" t="str">
        <f>IF(Dt_Matpel!C28&lt;&gt;"",Dt_Matpel!C28,"-")</f>
        <v>-</v>
      </c>
      <c r="N27" s="259" t="s">
        <v>179</v>
      </c>
      <c r="O27" s="256">
        <f>COUNTIF(Ruang[Ruang],N27)</f>
        <v>0</v>
      </c>
      <c r="P27" s="14">
        <f t="shared" si="4"/>
        <v>29</v>
      </c>
      <c r="Q27" s="14" t="str">
        <f t="shared" si="3"/>
        <v>-</v>
      </c>
    </row>
    <row r="28" spans="1:17" x14ac:dyDescent="0.3">
      <c r="B28">
        <v>27</v>
      </c>
      <c r="C28" s="14" t="str">
        <f t="shared" si="0"/>
        <v>-</v>
      </c>
      <c r="D28" s="71" t="str">
        <f t="shared" si="1"/>
        <v>-</v>
      </c>
      <c r="G28" s="27" t="str">
        <f>IF(Dt_Peng!C29&lt;&gt;"",Dt_Peng!C29,"-")</f>
        <v>-</v>
      </c>
      <c r="K28" s="12" t="str">
        <f>IF(Dt_Matpel!B29&lt;&gt;"",Dt_Matpel!B29,"-")</f>
        <v>-</v>
      </c>
      <c r="L28" s="12" t="str">
        <f>IF(Dt_Matpel!C29&lt;&gt;"",Dt_Matpel!C29,"-")</f>
        <v>-</v>
      </c>
      <c r="N28" s="259" t="s">
        <v>180</v>
      </c>
      <c r="O28" s="256">
        <f>COUNTIF(Ruang[Ruang],N28)</f>
        <v>0</v>
      </c>
      <c r="P28" s="14">
        <f t="shared" si="4"/>
        <v>29</v>
      </c>
      <c r="Q28" s="14" t="str">
        <f t="shared" si="3"/>
        <v>-</v>
      </c>
    </row>
    <row r="29" spans="1:17" x14ac:dyDescent="0.3">
      <c r="B29">
        <v>28</v>
      </c>
      <c r="C29" s="14" t="str">
        <f t="shared" si="0"/>
        <v>-</v>
      </c>
      <c r="D29" s="71" t="str">
        <f t="shared" si="1"/>
        <v>-</v>
      </c>
      <c r="G29" s="27" t="str">
        <f>IF(Dt_Peng!C30&lt;&gt;"",Dt_Peng!C30,"-")</f>
        <v>-</v>
      </c>
      <c r="K29" s="12" t="str">
        <f>IF(Dt_Matpel!B30&lt;&gt;"",Dt_Matpel!B30,"-")</f>
        <v>-</v>
      </c>
      <c r="L29" s="12" t="str">
        <f>IF(Dt_Matpel!C30&lt;&gt;"",Dt_Matpel!C30,"-")</f>
        <v>-</v>
      </c>
      <c r="N29" s="259" t="s">
        <v>181</v>
      </c>
      <c r="O29" s="256">
        <f>COUNTIF(Ruang[Ruang],N29)</f>
        <v>0</v>
      </c>
      <c r="P29" s="14">
        <f t="shared" si="4"/>
        <v>29</v>
      </c>
      <c r="Q29" s="14" t="str">
        <f t="shared" si="3"/>
        <v>-</v>
      </c>
    </row>
    <row r="30" spans="1:17" x14ac:dyDescent="0.3">
      <c r="B30">
        <v>29</v>
      </c>
      <c r="C30" s="14" t="str">
        <f t="shared" si="0"/>
        <v>-</v>
      </c>
      <c r="D30" s="71" t="str">
        <f t="shared" si="1"/>
        <v>-</v>
      </c>
      <c r="G30" s="27" t="str">
        <f>IF(Dt_Peng!C31&lt;&gt;"",Dt_Peng!C31,"-")</f>
        <v>-</v>
      </c>
      <c r="K30" s="12" t="str">
        <f>IF(Dt_Matpel!B31&lt;&gt;"",Dt_Matpel!B31,"-")</f>
        <v>-</v>
      </c>
      <c r="L30" s="12" t="str">
        <f>IF(Dt_Matpel!C31&lt;&gt;"",Dt_Matpel!C31,"-")</f>
        <v>-</v>
      </c>
      <c r="N30" s="259" t="s">
        <v>182</v>
      </c>
      <c r="O30" s="256">
        <f>COUNTIF(Ruang[Ruang],N30)</f>
        <v>0</v>
      </c>
      <c r="P30" s="14">
        <f t="shared" si="4"/>
        <v>29</v>
      </c>
      <c r="Q30" s="14" t="str">
        <f t="shared" si="3"/>
        <v>-</v>
      </c>
    </row>
    <row r="31" spans="1:17" x14ac:dyDescent="0.3">
      <c r="B31">
        <v>30</v>
      </c>
      <c r="C31" s="14" t="str">
        <f t="shared" si="0"/>
        <v>-</v>
      </c>
      <c r="D31" s="71" t="str">
        <f t="shared" si="1"/>
        <v>-</v>
      </c>
      <c r="G31" s="27" t="str">
        <f>IF(Dt_Peng!C32&lt;&gt;"",Dt_Peng!C32,"-")</f>
        <v>-</v>
      </c>
      <c r="K31" s="12" t="str">
        <f>IF(Dt_Matpel!B32&lt;&gt;"",Dt_Matpel!B32,"-")</f>
        <v>-</v>
      </c>
      <c r="L31" s="12" t="str">
        <f>IF(Dt_Matpel!C32&lt;&gt;"",Dt_Matpel!C32,"-")</f>
        <v>-</v>
      </c>
      <c r="N31" s="259" t="s">
        <v>183</v>
      </c>
      <c r="O31" s="256">
        <f>COUNTIF(Ruang[Ruang],N31)</f>
        <v>0</v>
      </c>
      <c r="P31" s="14">
        <f t="shared" si="4"/>
        <v>29</v>
      </c>
      <c r="Q31" s="14" t="str">
        <f t="shared" si="3"/>
        <v>-</v>
      </c>
    </row>
    <row r="32" spans="1:17" x14ac:dyDescent="0.3">
      <c r="G32" s="27" t="str">
        <f>IF(Dt_Peng!C33&lt;&gt;"",Dt_Peng!C33,"-")</f>
        <v>-</v>
      </c>
      <c r="N32" s="259" t="s">
        <v>184</v>
      </c>
      <c r="O32" s="256">
        <f>COUNTIF(Ruang[Ruang],N32)</f>
        <v>0</v>
      </c>
      <c r="P32" s="14">
        <f t="shared" si="4"/>
        <v>29</v>
      </c>
      <c r="Q32" s="14" t="str">
        <f t="shared" si="3"/>
        <v>-</v>
      </c>
    </row>
    <row r="33" spans="7:17" x14ac:dyDescent="0.3">
      <c r="G33" s="27" t="str">
        <f>IF(Dt_Peng!C34&lt;&gt;"",Dt_Peng!C34,"-")</f>
        <v>-</v>
      </c>
      <c r="N33" s="259" t="s">
        <v>185</v>
      </c>
      <c r="O33" s="256">
        <f>COUNTIF(Ruang[Ruang],N33)</f>
        <v>0</v>
      </c>
      <c r="P33" s="14">
        <f t="shared" si="4"/>
        <v>29</v>
      </c>
      <c r="Q33" s="14" t="str">
        <f t="shared" si="3"/>
        <v>-</v>
      </c>
    </row>
    <row r="34" spans="7:17" x14ac:dyDescent="0.3">
      <c r="G34" s="27" t="str">
        <f>IF(Dt_Peng!C35&lt;&gt;"",Dt_Peng!C35,"-")</f>
        <v>-</v>
      </c>
      <c r="N34" s="259" t="s">
        <v>186</v>
      </c>
      <c r="O34" s="256">
        <f>COUNTIF(Ruang[Ruang],N34)</f>
        <v>0</v>
      </c>
      <c r="P34" s="14">
        <f t="shared" si="4"/>
        <v>29</v>
      </c>
      <c r="Q34" s="14" t="str">
        <f t="shared" si="3"/>
        <v>-</v>
      </c>
    </row>
    <row r="35" spans="7:17" x14ac:dyDescent="0.3">
      <c r="G35" s="27" t="str">
        <f>IF(Dt_Peng!C36&lt;&gt;"",Dt_Peng!C36,"-")</f>
        <v>-</v>
      </c>
      <c r="N35" s="259" t="s">
        <v>187</v>
      </c>
      <c r="O35" s="256">
        <f>COUNTIF(Ruang[Ruang],N35)</f>
        <v>0</v>
      </c>
      <c r="P35" s="14">
        <f t="shared" si="4"/>
        <v>29</v>
      </c>
      <c r="Q35" s="14" t="str">
        <f t="shared" si="3"/>
        <v>-</v>
      </c>
    </row>
    <row r="36" spans="7:17" x14ac:dyDescent="0.3">
      <c r="G36" s="27" t="str">
        <f>IF(Dt_Peng!C37&lt;&gt;"",Dt_Peng!C37,"-")</f>
        <v>-</v>
      </c>
      <c r="N36" s="259" t="s">
        <v>188</v>
      </c>
      <c r="O36" s="256">
        <f>COUNTIF(Ruang[Ruang],N36)</f>
        <v>0</v>
      </c>
      <c r="P36" s="14">
        <f t="shared" si="4"/>
        <v>29</v>
      </c>
      <c r="Q36" s="14" t="str">
        <f t="shared" si="3"/>
        <v>-</v>
      </c>
    </row>
    <row r="37" spans="7:17" x14ac:dyDescent="0.3">
      <c r="G37" s="27" t="str">
        <f>IF(Dt_Peng!C38&lt;&gt;"",Dt_Peng!C38,"-")</f>
        <v>-</v>
      </c>
      <c r="N37" s="259" t="s">
        <v>189</v>
      </c>
      <c r="O37" s="256">
        <f>COUNTIF(Ruang[Ruang],N37)</f>
        <v>0</v>
      </c>
      <c r="P37" s="14">
        <f t="shared" si="4"/>
        <v>29</v>
      </c>
      <c r="Q37" s="14" t="str">
        <f t="shared" si="3"/>
        <v>-</v>
      </c>
    </row>
    <row r="38" spans="7:17" x14ac:dyDescent="0.3">
      <c r="G38" s="27" t="str">
        <f>IF(Dt_Peng!C39&lt;&gt;"",Dt_Peng!C39,"-")</f>
        <v>-</v>
      </c>
      <c r="N38" s="259" t="s">
        <v>190</v>
      </c>
      <c r="O38" s="256">
        <f>COUNTIF(Ruang[Ruang],N38)</f>
        <v>0</v>
      </c>
      <c r="P38" s="14">
        <f t="shared" si="4"/>
        <v>29</v>
      </c>
      <c r="Q38" s="14" t="str">
        <f t="shared" si="3"/>
        <v>-</v>
      </c>
    </row>
    <row r="39" spans="7:17" x14ac:dyDescent="0.3">
      <c r="G39" s="27" t="str">
        <f>IF(Dt_Peng!C40&lt;&gt;"",Dt_Peng!C40,"-")</f>
        <v>-</v>
      </c>
      <c r="N39" s="259" t="s">
        <v>191</v>
      </c>
      <c r="O39" s="256">
        <f>COUNTIF(Ruang[Ruang],N39)</f>
        <v>0</v>
      </c>
      <c r="P39" s="14">
        <f t="shared" si="4"/>
        <v>29</v>
      </c>
      <c r="Q39" s="14" t="str">
        <f t="shared" si="3"/>
        <v>-</v>
      </c>
    </row>
    <row r="40" spans="7:17" x14ac:dyDescent="0.3">
      <c r="G40" s="27" t="str">
        <f>IF(Dt_Peng!C41&lt;&gt;"",Dt_Peng!C41,"-")</f>
        <v>-</v>
      </c>
      <c r="N40" s="259" t="s">
        <v>192</v>
      </c>
      <c r="O40" s="256">
        <f>COUNTIF(Ruang[Ruang],N40)</f>
        <v>0</v>
      </c>
      <c r="P40" s="14">
        <f t="shared" si="4"/>
        <v>29</v>
      </c>
      <c r="Q40" s="14" t="str">
        <f t="shared" si="3"/>
        <v>-</v>
      </c>
    </row>
    <row r="41" spans="7:17" x14ac:dyDescent="0.3">
      <c r="G41" s="27" t="str">
        <f>IF(Dt_Peng!C42&lt;&gt;"",Dt_Peng!C42,"-")</f>
        <v>-</v>
      </c>
      <c r="N41" s="259" t="s">
        <v>193</v>
      </c>
      <c r="O41" s="256">
        <f>COUNTIF(Ruang[Ruang],N41)</f>
        <v>0</v>
      </c>
      <c r="P41" s="14">
        <f t="shared" si="4"/>
        <v>29</v>
      </c>
      <c r="Q41" s="14" t="str">
        <f t="shared" si="3"/>
        <v>-</v>
      </c>
    </row>
    <row r="42" spans="7:17" x14ac:dyDescent="0.3">
      <c r="G42" s="27" t="str">
        <f>IF(Dt_Peng!C43&lt;&gt;"",Dt_Peng!C43,"-")</f>
        <v>-</v>
      </c>
      <c r="N42" s="259" t="s">
        <v>194</v>
      </c>
      <c r="O42" s="256">
        <f>COUNTIF(Ruang[Ruang],N42)</f>
        <v>0</v>
      </c>
      <c r="P42" s="14">
        <f t="shared" si="4"/>
        <v>29</v>
      </c>
      <c r="Q42" s="14" t="str">
        <f t="shared" si="3"/>
        <v>-</v>
      </c>
    </row>
    <row r="43" spans="7:17" x14ac:dyDescent="0.3">
      <c r="G43" s="27" t="str">
        <f>IF(Dt_Peng!C44&lt;&gt;"",Dt_Peng!C44,"-")</f>
        <v>-</v>
      </c>
      <c r="N43" s="259" t="s">
        <v>195</v>
      </c>
      <c r="O43" s="256">
        <f>COUNTIF(Ruang[Ruang],N43)</f>
        <v>0</v>
      </c>
      <c r="P43" s="14">
        <f t="shared" si="4"/>
        <v>29</v>
      </c>
      <c r="Q43" s="14" t="str">
        <f t="shared" si="3"/>
        <v>-</v>
      </c>
    </row>
    <row r="44" spans="7:17" x14ac:dyDescent="0.3">
      <c r="G44" s="27" t="str">
        <f>IF(Dt_Peng!C45&lt;&gt;"",Dt_Peng!C45,"-")</f>
        <v>-</v>
      </c>
      <c r="N44" s="259" t="s">
        <v>196</v>
      </c>
      <c r="O44" s="256">
        <f>COUNTIF(Ruang[Ruang],N44)</f>
        <v>0</v>
      </c>
      <c r="P44" s="14">
        <f t="shared" si="4"/>
        <v>29</v>
      </c>
      <c r="Q44" s="14" t="str">
        <f t="shared" si="3"/>
        <v>-</v>
      </c>
    </row>
    <row r="45" spans="7:17" x14ac:dyDescent="0.3">
      <c r="G45" s="27" t="str">
        <f>IF(Dt_Peng!C46&lt;&gt;"",Dt_Peng!C46,"-")</f>
        <v>-</v>
      </c>
      <c r="N45" s="259" t="s">
        <v>197</v>
      </c>
      <c r="O45" s="256">
        <f>COUNTIF(Ruang[Ruang],N45)</f>
        <v>0</v>
      </c>
      <c r="P45" s="14">
        <f t="shared" si="4"/>
        <v>29</v>
      </c>
      <c r="Q45" s="14" t="str">
        <f t="shared" si="3"/>
        <v>-</v>
      </c>
    </row>
    <row r="46" spans="7:17" x14ac:dyDescent="0.3">
      <c r="G46" s="27" t="str">
        <f>IF(Dt_Peng!C47&lt;&gt;"",Dt_Peng!C47,"-")</f>
        <v>-</v>
      </c>
      <c r="N46" s="259" t="s">
        <v>198</v>
      </c>
      <c r="O46" s="256">
        <f>COUNTIF(Ruang[Ruang],N46)</f>
        <v>0</v>
      </c>
      <c r="P46" s="14">
        <f t="shared" si="4"/>
        <v>29</v>
      </c>
      <c r="Q46" s="14" t="str">
        <f t="shared" si="3"/>
        <v>-</v>
      </c>
    </row>
    <row r="47" spans="7:17" x14ac:dyDescent="0.3">
      <c r="G47" s="27" t="str">
        <f>IF(Dt_Peng!C48&lt;&gt;"",Dt_Peng!C48,"-")</f>
        <v>-</v>
      </c>
      <c r="N47" s="259" t="s">
        <v>199</v>
      </c>
      <c r="O47" s="256">
        <f>COUNTIF(Ruang[Ruang],N47)</f>
        <v>0</v>
      </c>
      <c r="P47" s="14">
        <f t="shared" si="4"/>
        <v>29</v>
      </c>
      <c r="Q47" s="14" t="str">
        <f t="shared" si="3"/>
        <v>-</v>
      </c>
    </row>
    <row r="48" spans="7:17" x14ac:dyDescent="0.3">
      <c r="G48" s="27" t="str">
        <f>IF(Dt_Peng!C69&lt;&gt;"",Dt_Peng!C69,"-")</f>
        <v>-</v>
      </c>
      <c r="N48" s="261"/>
    </row>
    <row r="49" spans="7:7" x14ac:dyDescent="0.3">
      <c r="G49" s="27" t="str">
        <f>IF(Dt_Peng!C70&lt;&gt;"",Dt_Peng!C70,"-")</f>
        <v>-</v>
      </c>
    </row>
    <row r="50" spans="7:7" x14ac:dyDescent="0.3">
      <c r="G50" s="27" t="str">
        <f>IF(Dt_Peng!C71&lt;&gt;"",Dt_Peng!C71,"-")</f>
        <v>-</v>
      </c>
    </row>
    <row r="51" spans="7:7" x14ac:dyDescent="0.3">
      <c r="G51" s="27" t="str">
        <f>IF(Dt_Peng!C72&lt;&gt;"",Dt_Peng!C72,"-")</f>
        <v>-</v>
      </c>
    </row>
    <row r="52" spans="7:7" x14ac:dyDescent="0.3">
      <c r="G52" s="27" t="str">
        <f>IF(Dt_Peng!C73&lt;&gt;"",Dt_Peng!C73,"-")</f>
        <v>-</v>
      </c>
    </row>
    <row r="53" spans="7:7" x14ac:dyDescent="0.3">
      <c r="G53" s="27" t="str">
        <f>IF(Dt_Peng!C74&lt;&gt;"",Dt_Peng!C74,"-")</f>
        <v>-</v>
      </c>
    </row>
    <row r="54" spans="7:7" x14ac:dyDescent="0.3">
      <c r="G54" s="27" t="str">
        <f>IF(Dt_Peng!C75&lt;&gt;"",Dt_Peng!C75,"-")</f>
        <v>-</v>
      </c>
    </row>
    <row r="55" spans="7:7" x14ac:dyDescent="0.3">
      <c r="G55" s="27" t="str">
        <f>IF(Dt_Peng!C76&lt;&gt;"",Dt_Peng!C76,"-")</f>
        <v>-</v>
      </c>
    </row>
    <row r="56" spans="7:7" x14ac:dyDescent="0.3">
      <c r="G56" s="27" t="str">
        <f>IF(Dt_Peng!C77&lt;&gt;"",Dt_Peng!C77,"-")</f>
        <v>-</v>
      </c>
    </row>
    <row r="57" spans="7:7" x14ac:dyDescent="0.3">
      <c r="G57" s="27" t="str">
        <f>IF(Dt_Peng!C78&lt;&gt;"",Dt_Peng!C78,"-")</f>
        <v>-</v>
      </c>
    </row>
    <row r="58" spans="7:7" x14ac:dyDescent="0.3">
      <c r="G58" s="27" t="str">
        <f>IF(Dt_Peng!C79&lt;&gt;"",Dt_Peng!C79,"-")</f>
        <v>-</v>
      </c>
    </row>
    <row r="59" spans="7:7" x14ac:dyDescent="0.3">
      <c r="G59" s="27" t="str">
        <f>IF(Dt_Peng!C80&lt;&gt;"",Dt_Peng!C80,"-")</f>
        <v>-</v>
      </c>
    </row>
    <row r="60" spans="7:7" x14ac:dyDescent="0.3">
      <c r="G60" s="27" t="str">
        <f>IF(Dt_Peng!C81&lt;&gt;"",Dt_Peng!C81,"-")</f>
        <v>-</v>
      </c>
    </row>
    <row r="61" spans="7:7" x14ac:dyDescent="0.3">
      <c r="G61" s="27" t="str">
        <f>IF(Dt_Peng!C102&lt;&gt;"",Dt_Peng!C102,"-")</f>
        <v>-</v>
      </c>
    </row>
  </sheetData>
  <sheetProtection selectLockedCells="1"/>
  <mergeCells count="2">
    <mergeCell ref="N1:O1"/>
    <mergeCell ref="N17:Q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30</vt:i4>
      </vt:variant>
      <vt:variant>
        <vt:lpstr>Named Ranges</vt:lpstr>
      </vt:variant>
      <vt:variant>
        <vt:i4>44</vt:i4>
      </vt:variant>
    </vt:vector>
  </HeadingPairs>
  <TitlesOfParts>
    <vt:vector size="74" baseType="lpstr">
      <vt:lpstr>MENU</vt:lpstr>
      <vt:lpstr>Dt_Pes</vt:lpstr>
      <vt:lpstr>Dt_Pemb_R</vt:lpstr>
      <vt:lpstr>Dt_Matpel</vt:lpstr>
      <vt:lpstr>Dt_Jadwal</vt:lpstr>
      <vt:lpstr>Dt_Peng</vt:lpstr>
      <vt:lpstr>Dt_Jdwl_Peng</vt:lpstr>
      <vt:lpstr>KPU</vt:lpstr>
      <vt:lpstr>DPR</vt:lpstr>
      <vt:lpstr>BJU</vt:lpstr>
      <vt:lpstr>BJP</vt:lpstr>
      <vt:lpstr>NTM</vt:lpstr>
      <vt:lpstr>3X3</vt:lpstr>
      <vt:lpstr>3X4</vt:lpstr>
      <vt:lpstr>3X5</vt:lpstr>
      <vt:lpstr>4X3</vt:lpstr>
      <vt:lpstr>4X4</vt:lpstr>
      <vt:lpstr>4X5</vt:lpstr>
      <vt:lpstr>4X6</vt:lpstr>
      <vt:lpstr>5X4</vt:lpstr>
      <vt:lpstr>5X5</vt:lpstr>
      <vt:lpstr>5X6</vt:lpstr>
      <vt:lpstr>5X7</vt:lpstr>
      <vt:lpstr>6X5</vt:lpstr>
      <vt:lpstr>6X6</vt:lpstr>
      <vt:lpstr>6X7</vt:lpstr>
      <vt:lpstr>LR</vt:lpstr>
      <vt:lpstr>AP</vt:lpstr>
      <vt:lpstr>TT</vt:lpstr>
      <vt:lpstr>cfg</vt:lpstr>
      <vt:lpstr>Data_Ruang</vt:lpstr>
      <vt:lpstr>halaman</vt:lpstr>
      <vt:lpstr>ISI_RUANG</vt:lpstr>
      <vt:lpstr>JENIS_UJIAN</vt:lpstr>
      <vt:lpstr>JENJANG</vt:lpstr>
      <vt:lpstr>JK</vt:lpstr>
      <vt:lpstr>Kode_MP</vt:lpstr>
      <vt:lpstr>Kode_Peng</vt:lpstr>
      <vt:lpstr>KODE_RUANG</vt:lpstr>
      <vt:lpstr>Kode_Sheet</vt:lpstr>
      <vt:lpstr>kursi</vt:lpstr>
      <vt:lpstr>Matpel</vt:lpstr>
      <vt:lpstr>meja</vt:lpstr>
      <vt:lpstr>Nomor_Ruang</vt:lpstr>
      <vt:lpstr>penomoran</vt:lpstr>
      <vt:lpstr>'3X3'!Print_Area</vt:lpstr>
      <vt:lpstr>'3X4'!Print_Area</vt:lpstr>
      <vt:lpstr>'3X5'!Print_Area</vt:lpstr>
      <vt:lpstr>'4X3'!Print_Area</vt:lpstr>
      <vt:lpstr>'4X4'!Print_Area</vt:lpstr>
      <vt:lpstr>'4X5'!Print_Area</vt:lpstr>
      <vt:lpstr>'4X6'!Print_Area</vt:lpstr>
      <vt:lpstr>'5X4'!Print_Area</vt:lpstr>
      <vt:lpstr>'5X5'!Print_Area</vt:lpstr>
      <vt:lpstr>'5X6'!Print_Area</vt:lpstr>
      <vt:lpstr>'5X7'!Print_Area</vt:lpstr>
      <vt:lpstr>'6X5'!Print_Area</vt:lpstr>
      <vt:lpstr>'6X6'!Print_Area</vt:lpstr>
      <vt:lpstr>'6X7'!Print_Area</vt:lpstr>
      <vt:lpstr>AP!Print_Area</vt:lpstr>
      <vt:lpstr>BJP!Print_Area</vt:lpstr>
      <vt:lpstr>BJU!Print_Area</vt:lpstr>
      <vt:lpstr>DPR!Print_Area</vt:lpstr>
      <vt:lpstr>KPU!Print_Area</vt:lpstr>
      <vt:lpstr>LR!Print_Area</vt:lpstr>
      <vt:lpstr>NTM!Print_Area</vt:lpstr>
      <vt:lpstr>TT!Print_Area</vt:lpstr>
      <vt:lpstr>SD</vt:lpstr>
      <vt:lpstr>SMA</vt:lpstr>
      <vt:lpstr>SMP</vt:lpstr>
      <vt:lpstr>Tabel_Mapel</vt:lpstr>
      <vt:lpstr>Tabel_P_Ruang</vt:lpstr>
      <vt:lpstr>TAHUN</vt:lpstr>
      <vt:lpstr>TP</vt:lpstr>
    </vt:vector>
  </TitlesOfParts>
  <Company>SMPN 15 Tanjab Timur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MH</cp:lastModifiedBy>
  <cp:lastPrinted>2025-05-29T00:31:29Z</cp:lastPrinted>
  <dcterms:created xsi:type="dcterms:W3CDTF">2015-03-10T00:56:09Z</dcterms:created>
  <dcterms:modified xsi:type="dcterms:W3CDTF">2025-05-29T01:01:28Z</dcterms:modified>
</cp:coreProperties>
</file>